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lanificación 2019\Programa 1\versiones finales para JF P1 2019\"/>
    </mc:Choice>
  </mc:AlternateContent>
  <bookViews>
    <workbookView xWindow="930" yWindow="5400" windowWidth="20490" windowHeight="7740"/>
  </bookViews>
  <sheets>
    <sheet name="Propuesta POI 2019" sheetId="4" r:id="rId1"/>
    <sheet name="Presupuesto ordin" sheetId="7" state="hidden" r:id="rId2"/>
    <sheet name="Presupuesto 2016" sheetId="5" state="hidden" r:id="rId3"/>
    <sheet name="POI Jurídico 2015" sheetId="1" state="hidden" r:id="rId4"/>
    <sheet name="Presup Jurídica 2015" sheetId="2" state="hidden" r:id="rId5"/>
    <sheet name="Modificación Jurídica 2015" sheetId="3" state="hidden" r:id="rId6"/>
    <sheet name="PROPUESTA POI 2015" sheetId="6" state="hidden" r:id="rId7"/>
  </sheets>
  <externalReferences>
    <externalReference r:id="rId8"/>
    <externalReference r:id="rId9"/>
  </externalReferences>
  <definedNames>
    <definedName name="_xlnm._FilterDatabase" localSheetId="5" hidden="1">'Modificación Jurídica 2015'!$A$1:$I$57</definedName>
    <definedName name="_xlnm._FilterDatabase" localSheetId="4" hidden="1">'Presup Jurídica 2015'!$A$1:$K$58</definedName>
    <definedName name="_xlnm.Print_Area" localSheetId="4">'Presup Jurídica 2015'!$A$1:$L$56</definedName>
    <definedName name="_xlnm.Print_Area" localSheetId="0">'Propuesta POI 2019'!$A$1:$P$23</definedName>
    <definedName name="R_DET" localSheetId="5">#REF!</definedName>
    <definedName name="R_DET">#REF!</definedName>
    <definedName name="R_Gru1" localSheetId="5">#REF!</definedName>
    <definedName name="R_Gru1">#REF!</definedName>
    <definedName name="R_GRU2" localSheetId="5">#REF!</definedName>
    <definedName name="R_GRU2">#REF!</definedName>
    <definedName name="R_GRU3" localSheetId="5">#REF!</definedName>
    <definedName name="R_GRU3">#REF!</definedName>
    <definedName name="R_MAT" localSheetId="5">#REF!</definedName>
    <definedName name="R_MAT">#REF!</definedName>
    <definedName name="R_Rep" localSheetId="5">#REF!</definedName>
    <definedName name="R_Rep">#REF!</definedName>
    <definedName name="R_TEMP1_DATOS" localSheetId="5">#REF!</definedName>
    <definedName name="R_TEMP1_DATOS">#REF!</definedName>
    <definedName name="R_TEMP2_DATOS" localSheetId="5">#REF!</definedName>
    <definedName name="R_TEMP2_DATOS">#REF!</definedName>
    <definedName name="RC_Cat_CodCia" localSheetId="5">#REF!</definedName>
    <definedName name="RC_Cat_CodCia">#REF!</definedName>
    <definedName name="RC_Cat_CodECat" localSheetId="5">#REF!</definedName>
    <definedName name="RC_Cat_CodECat">#REF!</definedName>
    <definedName name="RC_Cat_Codigo" localSheetId="5">#REF!</definedName>
    <definedName name="RC_Cat_Codigo">#REF!</definedName>
    <definedName name="RC_Cat_CodPer" localSheetId="5">#REF!</definedName>
    <definedName name="RC_Cat_CodPer">#REF!</definedName>
    <definedName name="RC_Cat_Des" localSheetId="5">#REF!</definedName>
    <definedName name="RC_Cat_Des">#REF!</definedName>
    <definedName name="RC_Cat_Inicial" localSheetId="5">#REF!</definedName>
    <definedName name="RC_Cat_Inicial">#REF!</definedName>
    <definedName name="RC_Cat_Inicial_SumaPer" localSheetId="5">#REF!</definedName>
    <definedName name="RC_Cat_Inicial_SumaPer">#REF!</definedName>
    <definedName name="RC_Cat_Tipo" localSheetId="5">#REF!</definedName>
    <definedName name="RC_Cat_Tipo">#REF!</definedName>
    <definedName name="RG_1" localSheetId="5">#REF!</definedName>
    <definedName name="RG_1">#REF!</definedName>
    <definedName name="RG_2" localSheetId="5">#REF!</definedName>
    <definedName name="RG_2">#REF!</definedName>
    <definedName name="RG_3" localSheetId="5">#REF!</definedName>
    <definedName name="RG_3">#REF!</definedName>
    <definedName name="RG_4" localSheetId="5">#REF!</definedName>
    <definedName name="RG_4">#REF!</definedName>
    <definedName name="RG_5" localSheetId="5">#REF!</definedName>
    <definedName name="RG_5">#REF!</definedName>
    <definedName name="RG_6" localSheetId="5">#REF!</definedName>
    <definedName name="RG_6">#REF!</definedName>
    <definedName name="RG_Mat" localSheetId="5">#REF!</definedName>
    <definedName name="RG_Mat">#REF!</definedName>
    <definedName name="RG_Rep" localSheetId="5">#REF!</definedName>
    <definedName name="RG_Rep">#REF!</definedName>
    <definedName name="_xlnm.Print_Titles" localSheetId="3">'POI Jurídico 2015'!$1:$7</definedName>
    <definedName name="_xlnm.Print_Titles" localSheetId="0">'Propuesta POI 2019'!$1:$7</definedName>
  </definedNames>
  <calcPr calcId="152511"/>
</workbook>
</file>

<file path=xl/calcChain.xml><?xml version="1.0" encoding="utf-8"?>
<calcChain xmlns="http://schemas.openxmlformats.org/spreadsheetml/2006/main">
  <c r="O20" i="4" l="1"/>
  <c r="O22" i="4" s="1"/>
  <c r="E51" i="7" l="1"/>
  <c r="E20" i="7" l="1"/>
  <c r="E52" i="7" s="1"/>
  <c r="E53" i="7" s="1"/>
  <c r="B33" i="5" l="1"/>
  <c r="D20" i="5" l="1"/>
  <c r="D21" i="5" l="1"/>
  <c r="E45" i="2"/>
  <c r="F45" i="2"/>
  <c r="G45" i="2"/>
  <c r="H45" i="2"/>
  <c r="D23" i="5"/>
  <c r="D22" i="5"/>
  <c r="I18" i="5"/>
  <c r="H35" i="2"/>
  <c r="H36" i="2"/>
  <c r="H37" i="2"/>
  <c r="H38" i="2"/>
  <c r="H39" i="2"/>
  <c r="H33" i="2"/>
  <c r="H32" i="2"/>
  <c r="E32" i="2"/>
  <c r="F32" i="2"/>
  <c r="G32" i="2"/>
  <c r="E27" i="2"/>
  <c r="F27" i="2"/>
  <c r="G27" i="2"/>
  <c r="E23" i="2"/>
  <c r="F23" i="2"/>
  <c r="G23" i="2"/>
  <c r="H25" i="2"/>
  <c r="H24" i="2"/>
  <c r="H20" i="2"/>
  <c r="H21" i="2"/>
  <c r="H19" i="2"/>
  <c r="H27" i="2" l="1"/>
  <c r="H23" i="2"/>
  <c r="D24" i="5"/>
  <c r="B13" i="5"/>
  <c r="B9" i="5"/>
  <c r="L20" i="6" l="1"/>
  <c r="L19" i="6"/>
  <c r="L18" i="6"/>
  <c r="K11" i="6"/>
  <c r="L9" i="6"/>
  <c r="L8" i="6"/>
  <c r="L21" i="6" l="1"/>
  <c r="D13" i="5"/>
  <c r="D45" i="5" l="1"/>
  <c r="D43" i="5"/>
  <c r="D40" i="5"/>
  <c r="D38" i="5"/>
  <c r="D33" i="5"/>
  <c r="D18" i="5"/>
  <c r="D9" i="5"/>
  <c r="D46" i="5" l="1"/>
  <c r="D47" i="3"/>
  <c r="D51" i="3"/>
  <c r="D49" i="3"/>
  <c r="I45" i="3"/>
  <c r="H45" i="3"/>
  <c r="G45" i="3"/>
  <c r="F45" i="3"/>
  <c r="E45" i="3"/>
  <c r="D45" i="3"/>
  <c r="I40" i="3"/>
  <c r="H40" i="3"/>
  <c r="G40" i="3"/>
  <c r="F40" i="3"/>
  <c r="E40" i="3"/>
  <c r="D34" i="3"/>
  <c r="D40" i="3" s="1"/>
  <c r="I32" i="3"/>
  <c r="H32" i="3"/>
  <c r="G32" i="3"/>
  <c r="F32" i="3"/>
  <c r="E32" i="3"/>
  <c r="D32" i="3"/>
  <c r="I27" i="3"/>
  <c r="H27" i="3"/>
  <c r="G27" i="3"/>
  <c r="F27" i="3"/>
  <c r="E27" i="3"/>
  <c r="D27" i="3"/>
  <c r="I23" i="3"/>
  <c r="H23" i="3"/>
  <c r="G23" i="3"/>
  <c r="F23" i="3"/>
  <c r="E23" i="3"/>
  <c r="D23" i="3"/>
  <c r="I17" i="3"/>
  <c r="H17" i="3"/>
  <c r="G17" i="3"/>
  <c r="F17" i="3"/>
  <c r="E17" i="3"/>
  <c r="D17" i="3"/>
  <c r="F52" i="3" l="1"/>
  <c r="G52" i="3"/>
  <c r="D52" i="3"/>
  <c r="H52" i="3"/>
  <c r="E52" i="3"/>
  <c r="I52" i="3"/>
  <c r="D52" i="2"/>
  <c r="D50" i="2"/>
  <c r="D47" i="2"/>
  <c r="K45" i="2"/>
  <c r="J45" i="2"/>
  <c r="D45" i="2"/>
  <c r="K40" i="2"/>
  <c r="J40" i="2"/>
  <c r="G40" i="2"/>
  <c r="F40" i="2"/>
  <c r="E40" i="2"/>
  <c r="D34" i="2"/>
  <c r="K32" i="2"/>
  <c r="J32" i="2"/>
  <c r="D32" i="2"/>
  <c r="K27" i="2"/>
  <c r="J27" i="2"/>
  <c r="D27" i="2"/>
  <c r="K23" i="2"/>
  <c r="J23" i="2"/>
  <c r="D23" i="2"/>
  <c r="K17" i="2"/>
  <c r="J17" i="2"/>
  <c r="G17" i="2"/>
  <c r="F17" i="2"/>
  <c r="E17" i="2"/>
  <c r="D17" i="2"/>
  <c r="M15" i="1"/>
  <c r="L15" i="1"/>
  <c r="M14" i="1"/>
  <c r="L14" i="1"/>
  <c r="M13" i="1"/>
  <c r="L13" i="1"/>
  <c r="M12" i="1"/>
  <c r="L12" i="1"/>
  <c r="M11" i="1"/>
  <c r="L11" i="1"/>
  <c r="M10" i="1"/>
  <c r="L10" i="1"/>
  <c r="M9" i="1"/>
  <c r="L9" i="1"/>
  <c r="M8" i="1"/>
  <c r="L8" i="1"/>
  <c r="N15" i="1" l="1"/>
  <c r="D40" i="2"/>
  <c r="D55" i="2" s="1"/>
  <c r="D48" i="5" s="1"/>
  <c r="H34" i="2"/>
  <c r="H40" i="2" s="1"/>
  <c r="F53" i="2"/>
  <c r="G53" i="2"/>
  <c r="D53" i="2"/>
  <c r="J53" i="2"/>
  <c r="L16" i="1"/>
  <c r="L20" i="1" s="1"/>
  <c r="M16" i="1"/>
  <c r="N10" i="1"/>
  <c r="N12" i="1"/>
  <c r="N14" i="1"/>
  <c r="E53" i="2"/>
  <c r="K53" i="2"/>
  <c r="N9" i="1"/>
  <c r="N11" i="1"/>
  <c r="N13" i="1"/>
  <c r="N8" i="1"/>
  <c r="N16" i="1" l="1"/>
</calcChain>
</file>

<file path=xl/comments1.xml><?xml version="1.0" encoding="utf-8"?>
<comments xmlns="http://schemas.openxmlformats.org/spreadsheetml/2006/main">
  <authors>
    <author>Kathia</author>
  </authors>
  <commentList>
    <comment ref="P5" authorId="0" shapeId="0">
      <text>
        <r>
          <rPr>
            <b/>
            <sz val="9"/>
            <color indexed="81"/>
            <rFont val="Tahoma"/>
            <family val="2"/>
          </rPr>
          <t>Kathia:</t>
        </r>
        <r>
          <rPr>
            <sz val="9"/>
            <color indexed="81"/>
            <rFont val="Tahoma"/>
            <family val="2"/>
          </rPr>
          <t xml:space="preserve">
factores externos que no controla la institución y que pueden alterar el desempeño proyectado en la meta, por ejemplo, tasa de variación del tipo de cambio, otros precios, situaciones externas que influyan en la producción del bien o servicio. Esta columna puede utilizarse también para colocar notas explicativas, aclarar aspectos del desempeño (indicador) u otras explicaciones relativas a las metas</t>
        </r>
      </text>
    </comment>
    <comment ref="C8" authorId="0" shapeId="0">
      <text>
        <r>
          <rPr>
            <b/>
            <sz val="9"/>
            <color indexed="81"/>
            <rFont val="Tahoma"/>
            <family val="2"/>
          </rPr>
          <t>Kathia:</t>
        </r>
        <r>
          <rPr>
            <sz val="9"/>
            <color indexed="81"/>
            <rFont val="Tahoma"/>
            <family val="2"/>
          </rPr>
          <t xml:space="preserve">
Contratación Administrativa:</t>
        </r>
      </text>
    </comment>
    <comment ref="C9" authorId="0" shapeId="0">
      <text>
        <r>
          <rPr>
            <b/>
            <sz val="9"/>
            <color indexed="81"/>
            <rFont val="Tahoma"/>
            <family val="2"/>
          </rPr>
          <t>Kathia:</t>
        </r>
        <r>
          <rPr>
            <sz val="9"/>
            <color indexed="81"/>
            <rFont val="Tahoma"/>
            <family val="2"/>
          </rPr>
          <t xml:space="preserve">
Expropiaciones:</t>
        </r>
      </text>
    </comment>
    <comment ref="C11" authorId="0" shapeId="0">
      <text>
        <r>
          <rPr>
            <b/>
            <sz val="9"/>
            <color indexed="81"/>
            <rFont val="Tahoma"/>
            <family val="2"/>
          </rPr>
          <t>Kathia:</t>
        </r>
        <r>
          <rPr>
            <sz val="9"/>
            <color indexed="81"/>
            <rFont val="Tahoma"/>
            <family val="2"/>
          </rPr>
          <t xml:space="preserve">
Cobro Judicial:</t>
        </r>
      </text>
    </comment>
    <comment ref="C13" authorId="0" shapeId="0">
      <text>
        <r>
          <rPr>
            <b/>
            <sz val="9"/>
            <color indexed="81"/>
            <rFont val="Tahoma"/>
            <family val="2"/>
          </rPr>
          <t>Kathia:</t>
        </r>
        <r>
          <rPr>
            <sz val="9"/>
            <color indexed="81"/>
            <rFont val="Tahoma"/>
            <family val="2"/>
          </rPr>
          <t xml:space="preserve">
Asesoría Jurídica:</t>
        </r>
      </text>
    </comment>
    <comment ref="C14" authorId="0" shapeId="0">
      <text>
        <r>
          <rPr>
            <b/>
            <sz val="9"/>
            <color indexed="81"/>
            <rFont val="Tahoma"/>
            <family val="2"/>
          </rPr>
          <t>Kathia:</t>
        </r>
        <r>
          <rPr>
            <sz val="9"/>
            <color indexed="81"/>
            <rFont val="Tahoma"/>
            <family val="2"/>
          </rPr>
          <t xml:space="preserve">
Procesos Judiciales:</t>
        </r>
      </text>
    </comment>
    <comment ref="C15" authorId="0" shapeId="0">
      <text>
        <r>
          <rPr>
            <b/>
            <sz val="9"/>
            <color indexed="81"/>
            <rFont val="Tahoma"/>
            <family val="2"/>
          </rPr>
          <t>Kathia:</t>
        </r>
        <r>
          <rPr>
            <sz val="9"/>
            <color indexed="81"/>
            <rFont val="Tahoma"/>
            <family val="2"/>
          </rPr>
          <t xml:space="preserve">
Documentación Legal:</t>
        </r>
      </text>
    </comment>
    <comment ref="C16" authorId="0" shapeId="0">
      <text>
        <r>
          <rPr>
            <b/>
            <sz val="9"/>
            <color indexed="81"/>
            <rFont val="Tahoma"/>
            <family val="2"/>
          </rPr>
          <t>Kathia:</t>
        </r>
        <r>
          <rPr>
            <sz val="9"/>
            <color indexed="81"/>
            <rFont val="Tahoma"/>
            <family val="2"/>
          </rPr>
          <t xml:space="preserve">
Desarrollo y gestión Jurídica:</t>
        </r>
      </text>
    </comment>
  </commentList>
</comments>
</file>

<file path=xl/comments2.xml><?xml version="1.0" encoding="utf-8"?>
<comments xmlns="http://schemas.openxmlformats.org/spreadsheetml/2006/main">
  <authors>
    <author>Kathia</author>
  </authors>
  <commentList>
    <comment ref="O5" authorId="0" shapeId="0">
      <text>
        <r>
          <rPr>
            <b/>
            <sz val="9"/>
            <color indexed="81"/>
            <rFont val="Tahoma"/>
            <family val="2"/>
          </rPr>
          <t>Kathia:</t>
        </r>
        <r>
          <rPr>
            <sz val="9"/>
            <color indexed="81"/>
            <rFont val="Tahoma"/>
            <family val="2"/>
          </rPr>
          <t xml:space="preserve">
factores externos que no controla la institución y que pueden alterar el desempeño proyectado en la meta, por ejemplo, tasa de variación del tipo de cambio, otros precios, situaciones externas que influyan en la producción del bien o servicio. Esta columna puede utilizarse también para colocar notas explicativas, aclarar aspectos del desempeño (indicador) u otras explicaciones relativas a las metas</t>
        </r>
      </text>
    </comment>
  </commentList>
</comments>
</file>

<file path=xl/comments3.xml><?xml version="1.0" encoding="utf-8"?>
<comments xmlns="http://schemas.openxmlformats.org/spreadsheetml/2006/main">
  <authors>
    <author>Kathia</author>
    <author>Kathia Hidalgo</author>
  </authors>
  <commentList>
    <comment ref="M5" authorId="0" shapeId="0">
      <text>
        <r>
          <rPr>
            <b/>
            <sz val="9"/>
            <color indexed="81"/>
            <rFont val="Tahoma"/>
            <family val="2"/>
          </rPr>
          <t>Kathia:</t>
        </r>
        <r>
          <rPr>
            <sz val="9"/>
            <color indexed="81"/>
            <rFont val="Tahoma"/>
            <family val="2"/>
          </rPr>
          <t xml:space="preserve">
factores externos que no controla la institución y que pueden alterar el desempeño proyectado en la meta, por ejemplo, tasa de variación del tipo de cambio, otros precios, situaciones externas que influyan en la producción del bien o servicio. Esta columna puede utilizarse también para colocar notas explicativas, aclarar aspectos del desempeño (indicador) u otras explicaciones relativas a las metas</t>
        </r>
      </text>
    </comment>
    <comment ref="D9" authorId="1" shapeId="0">
      <text>
        <r>
          <rPr>
            <b/>
            <sz val="9"/>
            <color indexed="81"/>
            <rFont val="Tahoma"/>
            <family val="2"/>
          </rPr>
          <t>Kathia Hidalgo:</t>
        </r>
        <r>
          <rPr>
            <sz val="9"/>
            <color indexed="81"/>
            <rFont val="Tahoma"/>
            <family val="2"/>
          </rPr>
          <t xml:space="preserve">
o bien Porcentaje de servicios requeridos en contratación administrativa atendidos</t>
        </r>
      </text>
    </comment>
  </commentList>
</comments>
</file>

<file path=xl/sharedStrings.xml><?xml version="1.0" encoding="utf-8"?>
<sst xmlns="http://schemas.openxmlformats.org/spreadsheetml/2006/main" count="710" uniqueCount="310">
  <si>
    <t>Plan Operativo Institucional por Unidad 2015</t>
  </si>
  <si>
    <t>Prioridades:</t>
  </si>
  <si>
    <t>Objetivos Estratégicos:</t>
  </si>
  <si>
    <t>Unidad:</t>
  </si>
  <si>
    <t>Dirección Jurídica</t>
  </si>
  <si>
    <t>Objetivo General</t>
  </si>
  <si>
    <t>Objetivo Específico</t>
  </si>
  <si>
    <t>Meta</t>
  </si>
  <si>
    <t>Presupuesto 2015  (en colones)</t>
  </si>
  <si>
    <t>Observaciones</t>
  </si>
  <si>
    <t>Descripción de la Meta</t>
  </si>
  <si>
    <t>Indicador</t>
  </si>
  <si>
    <t>Criterio</t>
  </si>
  <si>
    <t>Fórmula</t>
  </si>
  <si>
    <t>Unidad de medida</t>
  </si>
  <si>
    <t>Programación avance</t>
  </si>
  <si>
    <t>Ejecutado</t>
  </si>
  <si>
    <t>Porcentaje de ejecución</t>
  </si>
  <si>
    <t>I</t>
  </si>
  <si>
    <t>II</t>
  </si>
  <si>
    <t>III</t>
  </si>
  <si>
    <t>IV</t>
  </si>
  <si>
    <t>Salarios</t>
  </si>
  <si>
    <t>4.1 Asesorar y ofrecer servicios de revisión, análisis, aplicación, atención de consultas, defensa y emisión de criterio legal a los distintos procesos institucionales para ajustar y adecuar estos al ordenamiento jurídico nacional e interinstitucional que rige  el funcionamiento institucional.</t>
  </si>
  <si>
    <t>4.1.1. Efectuar la revisión y aplicación de las disposiciones jurídicas y el ordenamiento legal en los distintos procesos y servicios institucionales solicitados a la unidad para garantizar  la adecuación  y correspondencia con el marco normativo y regulatorio</t>
  </si>
  <si>
    <t>4.1.1.1 Que para el 2015 se entregue oportunamente la revisión de las disposiciones jurídicas en el 100% de los procesos de contratación administrativa solicitados por las unidades</t>
  </si>
  <si>
    <t>4.1.1.1.1. Porcentaje de procesos de contratación  administrativa con  revisión legal entregadas en tiempo establecido a los usuarios</t>
  </si>
  <si>
    <t>eficacia
calidad</t>
  </si>
  <si>
    <t>4.1.1.1.1.1 Número de procesos de contratación con revisión legal entregado en el tiempo/Número de procesos de contratación solicitados según fecha</t>
  </si>
  <si>
    <t>Porcentaje</t>
  </si>
  <si>
    <t>4.1.2. Efectuar la defensa legal y el acompañamiento a los distintos procesos para facilitar el cumplimiento y aplicación de normas y disposiciones jurídicas</t>
  </si>
  <si>
    <t>4.1.2.1. Que para el 2015 se brinde defensa y/o acompañamiento legal al 100% de los procesos solicitados e ingresados</t>
  </si>
  <si>
    <t>4.1.2.1.1. Porcentaje de procesos con defensa legal solicitados y tramitados en el periodo</t>
  </si>
  <si>
    <t>4.1.2.1.1.1. Número solicitudes de defensa legal tramitados y realizados/Número de solicitudes de defensa legal ingresados</t>
  </si>
  <si>
    <t>4.1.3. Realizar la atención de las consultas y asesorías intrainstitucionales en materia jurídica para apoyar la ejecución de los procesos y actividades institucionales</t>
  </si>
  <si>
    <t>4.1.3.1. Que para el 2015 se atienda oportunamente el 100% de las consultas y asesorías recibidas</t>
  </si>
  <si>
    <t>4.1.3.1.1. Porcentaje de consultas y asesorías atendidas en tiempo</t>
  </si>
  <si>
    <t>4.1.3.1.1.1. Número de consultas y asesorías atendidas en tiempo/ Número de consultas recibidas según fecha</t>
  </si>
  <si>
    <t>4.1.4. Brindar criterio legal en  temas estratégicos para contribuir con el alcance de los objetivos estratégicos y prioridades institucionales</t>
  </si>
  <si>
    <t xml:space="preserve">4.1.4.1. Que para el 2015 se atienda  de forma oportuna el 100% de las consultas sobre temas estratégicos recibidas en la Dirección Jurídica. </t>
  </si>
  <si>
    <t>4.1.4.1.1. Porcentaje de consultas sobre temas estratégicos atendidos en tiempo</t>
  </si>
  <si>
    <t>4.1.4.1.1.1. Número de consultas sobre temas estratégicos atendidas en tiempo/ Número de consultas en temas estratégicos recibidas según fecha</t>
  </si>
  <si>
    <t xml:space="preserve">4.2 Determinar la calidad del sistema de control interno institucional en cuanto a validez y suficiencia en sus diferentes componentes, para contribuir con ello a su mejoramiento continuo, perfeccionamiento y cumplimiento de la misión, visión y objetivos institucionales, y así promover oportunidades en acciones correctivas para proteger el patrimonio, la eficiencia y la eficacia de las operaciones, confiabilidad de la información y cumplimiento del marco legal.
</t>
  </si>
  <si>
    <t>4.2.1. Fortalecer el sistema de control interno de la unidad mediante la ejecución de acciones de mejora identificadas por medio de la aplicación de la  de Autoevaluación del Sistema de Control Interno para la consecución de lo siguiente: 
1) Proteger y conservar el patrimonio público contra cualquier pérdida, despilfarro, uso indebido, irregularidad o acto ilegal.
2)Exigir confiabilidad y oportunidad de la información.
3) Garantizar eficiencia y eficacia de las operaciones.
4) Cumplir con el ordenamiento jurídico y técnico.</t>
  </si>
  <si>
    <t>4.2.1.1. Que para el 2015 se cumplan 6 acciones de mejora de control interno  identificadas en el componente Ambiente de Control evaluado en el 2012</t>
  </si>
  <si>
    <t xml:space="preserve">4.2.1.1.1. Número de acciones de mejora cumplidas que fueron identificadas por medio del proceso de ASCII  </t>
  </si>
  <si>
    <t>Eficacia</t>
  </si>
  <si>
    <t>4.2.1.1.1.1. Número de acciones de mejora cumplidas</t>
  </si>
  <si>
    <t xml:space="preserve">Unidad </t>
  </si>
  <si>
    <t>DJ-OF-139-2013</t>
  </si>
  <si>
    <t>4.2.1.2. Que para el 2015 se cumplan 4 acciones de mejora de control interno  identificadas en el componente Valoración del Riesgo evaluado en el 2013</t>
  </si>
  <si>
    <t xml:space="preserve">4.2.1.2.1. Número de acciones de mejora cumplidas que fueron identificadas por medio del proceso de ASCII  </t>
  </si>
  <si>
    <t>4.2.1.2.1.2. Número de acciones de mejora cumplidas</t>
  </si>
  <si>
    <t>DJ-OF-124-2013 del 24 de marzo del 2014</t>
  </si>
  <si>
    <t xml:space="preserve">4.2.1.3. Que para el 2015 se cumplan 5 acciones de mejora de control interno  identificadas en el componente Actividades de Control evaluado en el 2014 </t>
  </si>
  <si>
    <t xml:space="preserve">4.2.1.3.1. Número de acciones de mejora cumplidas que fueron identificadas por medio del proceso de ASCII  </t>
  </si>
  <si>
    <t>4.2.1.3.1.1. Número de acciones de mejora cumplidas</t>
  </si>
  <si>
    <t>DJ-121-2015</t>
  </si>
  <si>
    <t>TOTAL</t>
  </si>
  <si>
    <t>CUENTA</t>
  </si>
  <si>
    <t>Descripción</t>
  </si>
  <si>
    <t>PRESUPUESTO</t>
  </si>
  <si>
    <t>RES_INICIAL</t>
  </si>
  <si>
    <t>R_APROBADAS</t>
  </si>
  <si>
    <t>RESERVAS</t>
  </si>
  <si>
    <t>EJECUTADO</t>
  </si>
  <si>
    <t>DISPONIBLE</t>
  </si>
  <si>
    <t>1-01-04-0-004-000-0-01-01</t>
  </si>
  <si>
    <t>Sueldos para cargos fijos</t>
  </si>
  <si>
    <t>1-01-04-0-004-000-0-03-01</t>
  </si>
  <si>
    <t>Retribución por años servidos</t>
  </si>
  <si>
    <t>1-01-04-0-004-000-0-03-02</t>
  </si>
  <si>
    <t>Restricción al ejercicio liberal de la p</t>
  </si>
  <si>
    <t>1-01-04-0-004-000-0-03-03</t>
  </si>
  <si>
    <t>Decimotercer mes</t>
  </si>
  <si>
    <t>1-01-04-0-004-000-0-03-04</t>
  </si>
  <si>
    <t>Salario escolar</t>
  </si>
  <si>
    <t>1-01-04-0-004-000-0-03-99</t>
  </si>
  <si>
    <t>Otros incentivos salariales</t>
  </si>
  <si>
    <t>1-01-04-0-004-000-0-04-01</t>
  </si>
  <si>
    <t>Contribución Patronal al Seguro de Salud</t>
  </si>
  <si>
    <t>1-01-04-0-004-000-0-04-03</t>
  </si>
  <si>
    <t>Contribución Patronal al Inst. Nac. de A</t>
  </si>
  <si>
    <t>1-01-04-0-004-000-0-04-04</t>
  </si>
  <si>
    <t>Contribucion Patronal FODESAF</t>
  </si>
  <si>
    <t>1-01-04-0-004-000-0-04-05</t>
  </si>
  <si>
    <t>Contrib. Patronal al Banco Popular y de</t>
  </si>
  <si>
    <t>1-01-04-0-004-000-0-05-01</t>
  </si>
  <si>
    <t>Contribución Patronal al Seguro Pension</t>
  </si>
  <si>
    <t>1-01-04-0-004-000-0-05-02</t>
  </si>
  <si>
    <t>Aporte Pat al Régimen Obligat Pensione</t>
  </si>
  <si>
    <t>1-01-04-0-004-000-0-05-03</t>
  </si>
  <si>
    <t>Aporte Patronal al Fondo de Capitalizaci</t>
  </si>
  <si>
    <t>1-01-04-0-004-000-0-05-04</t>
  </si>
  <si>
    <t>Contrib. Pat. a otros Fondos Administ. X</t>
  </si>
  <si>
    <t>1-01-04-0-004-000-0-05-05</t>
  </si>
  <si>
    <t>Contrib. Pat. a fondos administrados X e</t>
  </si>
  <si>
    <t>1-01-04-0-004-090-1-02-99</t>
  </si>
  <si>
    <t>Otros SErvicios basicos</t>
  </si>
  <si>
    <t>1-01-04-0-004-090-1-05-01</t>
  </si>
  <si>
    <t>Transporte dentro del pais</t>
  </si>
  <si>
    <t>1-01-04-0-004-090-1-05-02</t>
  </si>
  <si>
    <t>Viaticos dentro del pais</t>
  </si>
  <si>
    <t>1-03-04-0-004-090-1-05-01</t>
  </si>
  <si>
    <t>TRansporte dentro del pais</t>
  </si>
  <si>
    <t>1-03-04-0-004-090-1-05-02</t>
  </si>
  <si>
    <t>Procesos de contratación</t>
  </si>
  <si>
    <t>1-03-04-0-004-091-1-02-99</t>
  </si>
  <si>
    <t>Otros servicios basicos</t>
  </si>
  <si>
    <t>1-03-04-0-004-091-1-05-01</t>
  </si>
  <si>
    <t>1-03-04-0-004-091-1-05-02</t>
  </si>
  <si>
    <t>Procesos de expropiación</t>
  </si>
  <si>
    <t>1-01-04-0-004-092-1-05-01</t>
  </si>
  <si>
    <t>1-01-04-0-004-092-1-05-02</t>
  </si>
  <si>
    <t>Viáticos dentro del país</t>
  </si>
  <si>
    <t>1-03-04-0-004-092-1-05-01</t>
  </si>
  <si>
    <t>1-03-04-0-004-092-1-05-02</t>
  </si>
  <si>
    <t>Atención de expedientes judiciales</t>
  </si>
  <si>
    <t>1-01-04-0-004-093-1-05-01</t>
  </si>
  <si>
    <t>1-01-04-0-004-093-1-05-02</t>
  </si>
  <si>
    <t>1-03-04-0-004-093-1-05-01</t>
  </si>
  <si>
    <t>1-03-04-0-004-093-1-05-02</t>
  </si>
  <si>
    <t>1-03-04-0-004-093-5-01-04</t>
  </si>
  <si>
    <t>Equipo y mob. de oficna</t>
  </si>
  <si>
    <t>1-05-04-0-004-093-1-05-01</t>
  </si>
  <si>
    <t>Transporte dentro del país</t>
  </si>
  <si>
    <t>1-05-04-0-004-093-1-05-02</t>
  </si>
  <si>
    <t>Asesorías y atención de consultas</t>
  </si>
  <si>
    <t>1-01-04-0-004-094-1-05-01</t>
  </si>
  <si>
    <t>1-01-04-0-004-094-1-05-02</t>
  </si>
  <si>
    <t>1-03-04-0-004-094-1-05-01</t>
  </si>
  <si>
    <t>1-03-04-0-004-094-1-05-02</t>
  </si>
  <si>
    <t>Elaboración de documentos legales</t>
  </si>
  <si>
    <t>Modificación</t>
  </si>
  <si>
    <t>1-03-04-0-004-110-1-05-02</t>
  </si>
  <si>
    <t>1-03-04-0-004-111-1-05-02</t>
  </si>
  <si>
    <t>1-03-04-0-004-112-1-05-02</t>
  </si>
  <si>
    <t>4.1 Realizar la gestión jurídica y prestación de servicios legales que resulten necesarios para los diferentes procesos y objetivos institucionales.</t>
  </si>
  <si>
    <t xml:space="preserve">4.1.1. Elaborar, revisar, asesorar y aprobar los documentos e instrumentos legales requeridos para  los procesos de contratación administrativa que lleva a cabo la institución. </t>
  </si>
  <si>
    <r>
      <t xml:space="preserve">4.1.1.1.1. </t>
    </r>
    <r>
      <rPr>
        <sz val="12"/>
        <color rgb="FFFF0000"/>
        <rFont val="Franklin Gothic Book"/>
        <family val="2"/>
      </rPr>
      <t>Porcentaje de procesos de contratación  administrativa con  revisión legal entregadas en tiempo establecido a los usuarios</t>
    </r>
  </si>
  <si>
    <t>4.1.2. Realizar la gestión jurídica para la adquisición de bienes, inmuebles y servidumbres que requiera Senara para sus proyectos</t>
  </si>
  <si>
    <t>Cantidad de propiedades con el proceso administrativo de expropiación y puesta en posesión de Senara  concluido</t>
  </si>
  <si>
    <t>eficacia</t>
  </si>
  <si>
    <t>Número  de propiedades con el proceso administrativo de expropiación y puesta en posesión de Senara  concluido</t>
  </si>
  <si>
    <t>unidad</t>
  </si>
  <si>
    <t>4.1.3.  Llevar a cabo los procesos de cobro judicial para aquellas operaciones que se encuentren en estado de morosidad</t>
  </si>
  <si>
    <t>4.1.3.1. Concluir un estimado de 25 cobros judiciales de 75 procesos que se encuentran en trámite  y presentar a cobro la totalidad de los nuevos procesos que ingresen durante el año.</t>
  </si>
  <si>
    <t>Porcentaje de cobros judiciales de procesos en trámite concluidos en el periodo</t>
  </si>
  <si>
    <t>Cantidad de cobros judiciales concluidos en el periodo/ total de procesos en trámite en el periodo</t>
  </si>
  <si>
    <t>Porcentaje nuevos procesos de cobro ingresados en el periodo presentados a cobro</t>
  </si>
  <si>
    <t>4.1.4. Brindar servicios de asesoría jurídica a las diferentes unidades institucionales para su ajuste a la legalidad.</t>
  </si>
  <si>
    <t>Porcentaje de consultas y asesorías escritas y verbales atendidas</t>
  </si>
  <si>
    <t>4.1.5. Representar y atender la defensa de los intereses del Senara en todos los procesos judiciales en los que la institución sea parte.</t>
  </si>
  <si>
    <t>Porcentaje  procesos judiciales con representación legal y dirección profesional realizados</t>
  </si>
  <si>
    <t>Número procesos judiciales con representación legal y dirección profesional realizados/ total de procesos judiciales  de la institución.</t>
  </si>
  <si>
    <t>4.1.6. Confeccionar los documentos legales que Senara requiera para su operación.</t>
  </si>
  <si>
    <t>Porcentaje de convenios, escrituras, actas, certificaciones, declaraciones juradas y demás documentación legal confeccionada y remitida</t>
  </si>
  <si>
    <t>Cantidad  de convenios, escrituras, actas, certificaciones, declaraciones juradas y demás documentación legal confeccionada y remitida/ total de convenios, escrituras, actas, certificaciones, declaraciones juradas y demás documentación legal recibida</t>
  </si>
  <si>
    <t xml:space="preserve">4.1.7 Desarrollar y actualizar el marco jurídico que el Senara requiere para el logro de sus objetivos. </t>
  </si>
  <si>
    <t xml:space="preserve">Gestiones jurídicas de apoyo realizadas para la tramitación del Proyecto de Ley de Gestión Integrada del Recurso Hídrico </t>
  </si>
  <si>
    <t>Cantidad de gestiones jurídicas de apoyo realizadas para la tramitación del Proyecto de Ley de Gestión Integrada del Recurso Hídrico</t>
  </si>
  <si>
    <t>Cantidad de reglamentos internos actualizados</t>
  </si>
  <si>
    <t>Número de reglamentos internos actualizados</t>
  </si>
  <si>
    <t>codigo</t>
  </si>
  <si>
    <t>Meta 2016</t>
  </si>
  <si>
    <t xml:space="preserve"> Sub partida presupuestaria a ser incluida en el Presupuesto 2016.
Agregue o modifique las subpartidas que se requiera en el Presupuesto 2016 en relación con cada meta.</t>
  </si>
  <si>
    <t>4.1.5.1. Asumir la representación legal del Senara y la dirección profesional de todos los procesos judiciales en los que la institución sea parte.</t>
  </si>
  <si>
    <t>4.1.6.1 Confeccionar la totalidad de  convenios, escrituras, actas, certificaciones, declaraciones juradas y demás documentación legal que requiera Senara para su operación.</t>
  </si>
  <si>
    <t>4.1.7.1. Realizar las gestiones jurídicas de apoyo para la tramitación del Proyecto de Ley de Gestión Integrada del Recurso Hídrico y actualización de al menos 4 reglamentos internos.</t>
  </si>
  <si>
    <t>4.2.1.1. Que se cumplan la totalidad de  acciones de mejora de control interno  identificadas en el componente Sistemas de Información evaluado en el 2015</t>
  </si>
  <si>
    <t>4.1.6.1 Confeccionar la totalidad de  convenios, escrituras, actas, certificaciones, declaraciones juradas y demás documentación legal que requiera Senara para su operación</t>
  </si>
  <si>
    <t>se eliminó una meta de control interno y se asignó el código a esta meta 2016</t>
  </si>
  <si>
    <t>REVISAR ESTE CÓDIGO</t>
  </si>
  <si>
    <t>POI 2016</t>
  </si>
  <si>
    <t>4.1.1.1 Que para el 2015 se atienda la totalidad de servicios requeridos en contratación administrativa (revisión de carteles, ofertas, elaboración de contratos, constancias de legalidad y demás documentación en el área de contratación administrativa).</t>
  </si>
  <si>
    <t>4.1.2.1.Para el 2015 concluir el proceso administrativo de expropiación y puesta en posesión de Senara  de las servidumbres que integran la Red Secundaria del Proyecto Ampliación del Canal del Sur.  (103 propiedades).</t>
  </si>
  <si>
    <t>4.1.4.1 Para el 2015 evacuar la totalidad de las consultas y asesorías escritas y verbales que sean requeridas por las diferentes unidades administrativas</t>
  </si>
  <si>
    <t>4.1.5.1. Para el 2015 asumir la representación legal del Senara y la dirección profesional de todos los procesos judiciales en los que la institución sea parte.</t>
  </si>
  <si>
    <t>4.1.6.1 Para el 2015 confeccionar la totalidad de  convenios, escrituras, actas, certificaciones, declaraciones juradas y demás documentación legal que requiera Senara para su operación.</t>
  </si>
  <si>
    <t>4.1.7.1. Para el 2015 realizar las gestiones jurídicas de apoyo para la tramitación del Proyecto de Ley de Gestión Integrada del Recurso Hídrico y actualización de al menos 4 reglamentos internos.</t>
  </si>
  <si>
    <t>Necesidad identificada</t>
  </si>
  <si>
    <t>Finalidad</t>
  </si>
  <si>
    <t>Beneficio</t>
  </si>
  <si>
    <t>Número de cobros judiciales concluidos en el periodo/ total de procesos en trámite en el periodo</t>
  </si>
  <si>
    <t>Elaboración de documentos legales: 
4.1.6.1 Confeccionar la totalidad de  convenios, escrituras, actas, certificaciones, declaraciones juradas y demás documentación legal que requiera Senara para su operación.</t>
  </si>
  <si>
    <t>2015 con salarios</t>
  </si>
  <si>
    <t>2016 sin salarios</t>
  </si>
  <si>
    <t>2015 sin salarios</t>
  </si>
  <si>
    <t>con salarios</t>
  </si>
  <si>
    <t>4.1.3.1. Que se concluya un estimado de 25 cobros judiciales de 50 procesos que se encuentran en trámite  y presentar a cobro la totalidad de los nuevos procesos que ingresen durante el año.</t>
  </si>
  <si>
    <t>1-01-04-0-004-098-1-05-01</t>
  </si>
  <si>
    <t>1-01-04-0-004-098-1-05-02</t>
  </si>
  <si>
    <t>1-03-04-0-004-098-1-05-01</t>
  </si>
  <si>
    <t>1-03-04-0-004-098-1-05-02</t>
  </si>
  <si>
    <t>se debe crear en el sistema</t>
  </si>
  <si>
    <t>1-01-04-0-004-097-1-05-02</t>
  </si>
  <si>
    <t xml:space="preserve">• Los usuarios de agua para riego y piscicultura en el DRAT recibirán un servicio en cantidad, calidad y oportunidad que les permitirá una producción más segura en un marco de variabilidad y cambio climático.
• La información generada por las investigaciones hidrogeológicas será uno de los criterios que coadyuve en la toma de decisiones en materia de protección y uso del recurso hídrico en el país.
• La habilitación de infraestructura de riego y drenaje en las distintas regiones del país permitirá una mejor adaptación de los productores y productoras a un contexto de alta competitividad y vulnerabilidad climática.
• El desarrollo de proyectos de protección contra inundaciones en alianza con la CNE y con otras instituciones permitirá anticipar pérdidas económicas para los productores de zonas climáticamente vulnerables.
</t>
  </si>
  <si>
    <t xml:space="preserve">• Fortalecer la estructura y funcionamiento de la Institución para maximizar la eficiencia y la eficacia del accionar institucional.
• Aumentar la eficiencia en el funcionamiento de los sistemas de información institucional para fortalecer la transparencia y difusión del quehacer institucional.
• Fortalecer las capacidades técnicas institucionales para alcanzar los niveles de exigencia que demanda el reposicionamiento institucional propuesto.
• Mejorar la estrategia de coordinación y gestión institucional con actores públicos y privados para ejercer un liderazgo efectivo que contribuya a un mejor posicionamiento institucional.
• Fortalecer la estrategia de posicionamiento estratégico de la Institución para aumentar la generación de valor público en los ámbitos sustantivos institucionales.
• Lograr la sostenibilidad financiera de la Institución para asegurar la estabilidad institucional a largo plazo.
</t>
  </si>
  <si>
    <t>Cantidad de procesos judiciales nuevos/ total de procesos presentados a los Tribunales</t>
  </si>
  <si>
    <t>Director:</t>
  </si>
  <si>
    <t>Giovanni López Jiménez</t>
  </si>
  <si>
    <t>documentos</t>
  </si>
  <si>
    <t>Porcentaje de procesos de contratación  administrativa con  revisión legal entregadas en tiempo establecido a los usuarios</t>
  </si>
  <si>
    <t>Dirección/ Unidad:</t>
  </si>
  <si>
    <t>Realizar las gestiones jurídicas de apoyo de al menos  4 reglamentos internos y los proyectos de Ley sobre los cuales se solicite criterio.</t>
  </si>
  <si>
    <t>total metas</t>
  </si>
  <si>
    <t>Sub Total</t>
  </si>
  <si>
    <t>|</t>
  </si>
  <si>
    <t>Número de procesos de contratación con revisión legal entregado en el tiempo/Número de procesos de contratación solicitados según fecha</t>
  </si>
  <si>
    <t>Cantidad de consultas y asesorías atendidas/ cantidad de consultas y asesorías presentadas por las unidades</t>
  </si>
  <si>
    <t xml:space="preserve">Que para el periodo vigente se concluya la totalidad de cobros judiciales pendientes o que se encuentran en trámite  </t>
  </si>
  <si>
    <t>Partida</t>
  </si>
  <si>
    <t>Grupo SubPartida</t>
  </si>
  <si>
    <t>SubPartida</t>
  </si>
  <si>
    <t>Presupuesto Total</t>
  </si>
  <si>
    <t>Sueldos para Cargos Fijos</t>
  </si>
  <si>
    <t>0</t>
  </si>
  <si>
    <t>01</t>
  </si>
  <si>
    <t>Servicios Especiales</t>
  </si>
  <si>
    <t>03</t>
  </si>
  <si>
    <t>Retribución por Años Servidos</t>
  </si>
  <si>
    <t>Restric al Ejercicio Liberal de la Profe</t>
  </si>
  <si>
    <t>02</t>
  </si>
  <si>
    <t>Décimo Tercer Mes</t>
  </si>
  <si>
    <t>Salario Escolar</t>
  </si>
  <si>
    <t>04</t>
  </si>
  <si>
    <t>99</t>
  </si>
  <si>
    <t>Contribución Patr.al Seguro Salud CCSS</t>
  </si>
  <si>
    <t>Contribución Patronal al INA</t>
  </si>
  <si>
    <t>Contribución Patronal al FODESAF</t>
  </si>
  <si>
    <t>Contribución Patronal Banco Popular y De</t>
  </si>
  <si>
    <t>05</t>
  </si>
  <si>
    <t>Contribución Patr. Seguro Pens. CCSS</t>
  </si>
  <si>
    <t>Aporte Patronal Rég. Oblig. Pens. Comple</t>
  </si>
  <si>
    <t>Aporte Patronal Fondo de Cap. Laboral</t>
  </si>
  <si>
    <t>Contrib.Patr. Otros Fondos Ad.Entes Pub</t>
  </si>
  <si>
    <t>Contrib.Patr.Otros Fondos Ad.Entes Priv</t>
  </si>
  <si>
    <t>1</t>
  </si>
  <si>
    <t>Que se atienda la totalidad de los servicios requeridos en contratación administrativa</t>
  </si>
  <si>
    <t>Indemnizaciones</t>
  </si>
  <si>
    <t>6</t>
  </si>
  <si>
    <t>06</t>
  </si>
  <si>
    <t>Que se concluya el 50% de los procesos judiciales de expropiación de las servidumbres CS-II</t>
  </si>
  <si>
    <t>Otros servicios básicos</t>
  </si>
  <si>
    <t>Que se concluya 25 cobros judiciales de 62 procesos en trámite y presentar a cobro nuevos</t>
  </si>
  <si>
    <t>Equipo y mobiliario de oficina</t>
  </si>
  <si>
    <t>5</t>
  </si>
  <si>
    <t>Que se evacúe la totalidad de las consultas y asesorías escritas y verbales requeridas</t>
  </si>
  <si>
    <t>Productos de papel cartón e impresos</t>
  </si>
  <si>
    <t>2</t>
  </si>
  <si>
    <t>Que se confeccione la totalidad de convenios, escrituras, actas, certificaciones y declaraciones</t>
  </si>
  <si>
    <t>Impresión, encuadernación y otros</t>
  </si>
  <si>
    <t>Que se realicen las gestiones jurídicas de apoyo para el proyecto Ley Gestión Integrada R.H.</t>
  </si>
  <si>
    <t>Que se asuma la representación legal y la dirección profesional de los procesos judiciales</t>
  </si>
  <si>
    <t>SubTotal</t>
  </si>
  <si>
    <t>Que se concluya la totalidad de procesos judiciales de expropiación pendientes de la Red Secundaria del Canal del Sur Tramo II y el proceso de expropiación judicial en sede administrativa de los Sectores Embalce, Canal Oeste tramo III y Red Principal de Carrillo y se inicie el  proceso de expropiación en sede judicial para el proyecto PAACUME</t>
  </si>
  <si>
    <t>Redacción correcta</t>
  </si>
  <si>
    <t>Realizar la gestión jurídica y prestación de servicios legales que resulten necesarios para los diferentes procesos y objetivos institucionales.</t>
  </si>
  <si>
    <t>Plan Operativo Institucional por Unidad 2019</t>
  </si>
  <si>
    <t>Que se realice la etapa  administrativa de las expropiaciones  de los Sectores Embalse Piedras, Canal Oeste Tramo II  y Red Principal de Carrillo y  se inicie el  proceso en sede judicial para las expropiaciones del Embalse Piedras.</t>
  </si>
  <si>
    <t xml:space="preserve">Se refiere a la presentación de demandas </t>
  </si>
  <si>
    <t>Porcentaje de avance de procesos de expropiación atendidos en sede judicial de los Sectores Embalse, Canal Oeste tramo II y Red Principal de Carrillo para el proyecto PAACUME.</t>
  </si>
  <si>
    <t>Porcentaje de avance de procesos de expropiación atendidos en sede administrativa de los Sectores Embalse, Canal Oeste tramo II y Red Principal de Carrillo para el proyecto PAACUME.</t>
  </si>
  <si>
    <t>Porcentaje cobros judiciales iniciados en los años 2018 - 2019  concluidos en el periodo o con gestiones de avance</t>
  </si>
  <si>
    <t xml:space="preserve">Porcentaje de nuevos casos ingresados en el 2019 con demanda presentada a los Tribunales </t>
  </si>
  <si>
    <t>Porcentaje  procesos judiciales con representación legal y dirección profesional atendidos</t>
  </si>
  <si>
    <t>Porcentaje de convenios, escrituras, actas, certificaciones, formularios, autorizaciones, permisos, solicitudes, declaraciones juradas y demás documentación legal confeccionada y remitida</t>
  </si>
  <si>
    <t>Porcentaje de acciones de apoyo brindadas y gestiones  atendidas en relación con el Proyecto de Ley de Financiamiento del PAACUME</t>
  </si>
  <si>
    <t>Porcentaje de criterios emitidos sobre los proyectos de Ley  consultados por la Asamblea Legislativa o Proyectos de Decreto Consultados por el Poder Ejecutivo</t>
  </si>
  <si>
    <t>Porcentaje de gestiones realizadas en relación con los Proyectos de Ley o de Decretos Ejecutivos que puedan tener implicación en objetivos y funciones institucionales</t>
  </si>
  <si>
    <t>Cantidad de procesos de expropiación con fase administrativa concluida   / Totalidad de procesos de expropiación solicitados</t>
  </si>
  <si>
    <t xml:space="preserve">Cantidad procesos de expropiación con fase judicial en trámite / Total  procesos de expropiación no concluidos en sede administrativa.
</t>
  </si>
  <si>
    <t>Cantidad  de convenios, escrituras, actas, certificaciones, formularios, autorizaciones, permisos, solicitudes, declaraciones juradas y demás documentación legal confeccionada y remitida/ total de convenios, escrituras, actas, certificaciones, declaraciones juradas y demás documentación legal recibida</t>
  </si>
  <si>
    <t>Cantidad de criterios emitidos  sobre proyectos de ley y de decretos / Cantidad de proyectos de ley y de decretos consultados</t>
  </si>
  <si>
    <t>Cantidad de gestiones realizados/ cantidad de gestiones solicitadas</t>
  </si>
  <si>
    <t>Cantidad de gestiones realizados para el Proyecto de Financiemiento de PAACUME/ cantidad de gestiones solicitadas por el Proyecto PAACUME</t>
  </si>
  <si>
    <t>Que se confeccione la totalidad de  convenios, escrituras, actas, certificaciones, formularios, autorizaciones, permisos, solicitudes, declaraciones juradas y demás documentación legal que requiera Senara para su operación.</t>
  </si>
  <si>
    <t>Que se lleve a cabo la totalidad de los procesos nuevos de cobros judicial que hayan ingresado o ingresen durante el año 2018 y 2019.</t>
  </si>
  <si>
    <t>Que se evacue la totalidad de las consultas y asesorías escritas y verbales que sean requeridas por las diferentes unidades administrativas</t>
  </si>
  <si>
    <t>Que se asuma la representación legal del Senara y la dirección profesional de todos los procesos judiciales en los que la institución sea parte.</t>
  </si>
  <si>
    <t>Que se realice la gestión jurídica para actualizar 4 reglamentos internos, emitir criterios jurídicos solicitados sobre la totalidad de proyectos de Decretos ejecutivos y de Ley y el apoyo al Proyecto de Ley de Financiamiento del Proyecto PAACUME</t>
  </si>
  <si>
    <t>Código presupuestario</t>
  </si>
  <si>
    <t>090</t>
  </si>
  <si>
    <t>091</t>
  </si>
  <si>
    <t>092</t>
  </si>
  <si>
    <t>093</t>
  </si>
  <si>
    <t>094</t>
  </si>
  <si>
    <t>097</t>
  </si>
  <si>
    <t>098</t>
  </si>
  <si>
    <t>1-01-04-0-004-090</t>
  </si>
  <si>
    <t>Identidad</t>
  </si>
  <si>
    <t>1-01-04-0-004-091</t>
  </si>
  <si>
    <t>1-01-04-0-004-092</t>
  </si>
  <si>
    <t>1-01-04-0-004-093</t>
  </si>
  <si>
    <t>1-01-04-0-004-098</t>
  </si>
  <si>
    <t>1-01-04-0-004-094</t>
  </si>
  <si>
    <t>1-01-04-0-004-097</t>
  </si>
  <si>
    <t>Presupuesto 2019
(en colones)</t>
  </si>
  <si>
    <t xml:space="preserve">Que se atienda la totalidad de servicios requeridos en contratación administrativa </t>
  </si>
  <si>
    <t>La meta se refiere a la atención de la totalidad  de servicios requeridos por el usuario interno que ingresan a la Direción en cada trimestre.  Se estará efectuando control por medio de registro de solicitudes ingresadas. (Revisión de carteles, ofertas, elaboración de contratos, refrendo interno y demás documentación en el área de contratación administrativa).</t>
  </si>
  <si>
    <t xml:space="preserve">eficacia
</t>
  </si>
  <si>
    <r>
      <t>2.</t>
    </r>
    <r>
      <rPr>
        <sz val="12"/>
        <color rgb="FF1F497D"/>
        <rFont val="Times New Roman"/>
        <family val="1"/>
      </rPr>
      <t>      </t>
    </r>
  </si>
  <si>
    <r>
      <t>3.</t>
    </r>
    <r>
      <rPr>
        <sz val="12"/>
        <color rgb="FF1F497D"/>
        <rFont val="Times New Roman"/>
        <family val="1"/>
      </rPr>
      <t>      </t>
    </r>
  </si>
  <si>
    <t xml:space="preserve">
Elaborar, revisar, asesorar y aprobar los documentos e instrumentos legales requeridos para  los procesos de contratación administrativa que lleva a cabo la institución. </t>
  </si>
  <si>
    <t xml:space="preserve">
Realizar la gestión jurídica para la adquisición de bienes inmuebles y servidumbres que requiera Senara para sus proyectos</t>
  </si>
  <si>
    <t xml:space="preserve">
Llevar a cabo los procesos de cobro judicial para aquellas operaciones que se encuentren en estado de morosidad</t>
  </si>
  <si>
    <t xml:space="preserve">
Brindar servicios de asesoría jurídica a las diferentes unidades institucionales para su ajuste a la legalidad.</t>
  </si>
  <si>
    <t xml:space="preserve">
Representar y atender la defensa y gestión jurídica de los intereses del Senara en todos los procesos judiciales en los que la institución sea parte.</t>
  </si>
  <si>
    <t xml:space="preserve">
Confeccionar los documentos legales que Senara requiera para su operación.</t>
  </si>
  <si>
    <t xml:space="preserve">
Desarrollar, gestionar y actualizar el marco jurídico que el Senara requiere para el logro de sus objetivos.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</si>
</sst>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20"/>
      <color theme="1"/>
      <name val="Franklin Gothic Book"/>
      <family val="2"/>
    </font>
    <font>
      <sz val="12"/>
      <color theme="1"/>
      <name val="Franklin Gothic Book"/>
      <family val="2"/>
    </font>
    <font>
      <b/>
      <sz val="12"/>
      <color theme="1"/>
      <name val="Franklin Gothic Book"/>
      <family val="2"/>
    </font>
    <font>
      <b/>
      <sz val="14"/>
      <color theme="1"/>
      <name val="Calibri"/>
      <family val="2"/>
      <scheme val="minor"/>
    </font>
    <font>
      <sz val="12"/>
      <name val="Franklin Gothic Book"/>
      <family val="2"/>
    </font>
    <font>
      <sz val="14"/>
      <color theme="1"/>
      <name val="Calibri"/>
      <family val="2"/>
      <scheme val="minor"/>
    </font>
    <font>
      <b/>
      <sz val="9"/>
      <color indexed="81"/>
      <name val="Tahoma"/>
      <family val="2"/>
    </font>
    <font>
      <sz val="9"/>
      <color indexed="81"/>
      <name val="Tahoma"/>
      <family val="2"/>
    </font>
    <font>
      <sz val="10"/>
      <name val="Arial"/>
      <family val="2"/>
    </font>
    <font>
      <b/>
      <sz val="11"/>
      <name val="Calibri"/>
      <family val="2"/>
      <scheme val="minor"/>
    </font>
    <font>
      <sz val="11"/>
      <name val="Calibri"/>
      <family val="2"/>
      <scheme val="minor"/>
    </font>
    <font>
      <b/>
      <sz val="11"/>
      <color rgb="FFFF0000"/>
      <name val="Calibri"/>
      <family val="2"/>
      <scheme val="minor"/>
    </font>
    <font>
      <sz val="12"/>
      <color rgb="FFFF0000"/>
      <name val="Franklin Gothic Book"/>
      <family val="2"/>
    </font>
    <font>
      <sz val="12"/>
      <name val="Arial"/>
      <family val="2"/>
    </font>
    <font>
      <sz val="11"/>
      <color rgb="FFFF0000"/>
      <name val="Calibri"/>
      <family val="2"/>
      <scheme val="minor"/>
    </font>
    <font>
      <b/>
      <sz val="8"/>
      <name val="Arial"/>
      <family val="2"/>
    </font>
    <font>
      <sz val="14"/>
      <name val="Arial"/>
      <family val="2"/>
    </font>
    <font>
      <b/>
      <sz val="10"/>
      <name val="Arial"/>
      <family val="2"/>
    </font>
    <font>
      <b/>
      <i/>
      <sz val="10"/>
      <name val="Arial"/>
      <family val="2"/>
    </font>
    <font>
      <b/>
      <sz val="12"/>
      <color theme="1"/>
      <name val="Calibri"/>
      <family val="2"/>
      <scheme val="minor"/>
    </font>
    <font>
      <b/>
      <sz val="12"/>
      <name val="Franklin Gothic Book"/>
      <family val="2"/>
    </font>
    <font>
      <sz val="12"/>
      <color theme="1"/>
      <name val="Calibri"/>
      <family val="2"/>
      <scheme val="minor"/>
    </font>
    <font>
      <sz val="12"/>
      <color rgb="FF1F497D"/>
      <name val="Calibri"/>
      <family val="2"/>
      <scheme val="minor"/>
    </font>
    <font>
      <sz val="12"/>
      <color rgb="FF1F497D"/>
      <name val="Times New Roman"/>
      <family val="1"/>
    </font>
  </fonts>
  <fills count="9">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C000"/>
        <bgColor indexed="64"/>
      </patternFill>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1" fillId="0" borderId="0" applyFont="0" applyFill="0" applyBorder="0" applyAlignment="0" applyProtection="0"/>
    <xf numFmtId="0" fontId="11" fillId="0" borderId="0"/>
    <xf numFmtId="0" fontId="11" fillId="0" borderId="0"/>
  </cellStyleXfs>
  <cellXfs count="181">
    <xf numFmtId="0" fontId="0" fillId="0" borderId="0" xfId="0"/>
    <xf numFmtId="0" fontId="4" fillId="0" borderId="0" xfId="0" applyFont="1"/>
    <xf numFmtId="0" fontId="5" fillId="0" borderId="0" xfId="0" applyFont="1"/>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 fontId="7" fillId="0" borderId="1" xfId="0" applyNumberFormat="1" applyFont="1" applyBorder="1" applyAlignment="1">
      <alignment vertical="top"/>
    </xf>
    <xf numFmtId="10" fontId="7" fillId="0" borderId="1" xfId="2" applyNumberFormat="1" applyFont="1" applyBorder="1" applyAlignment="1">
      <alignment vertical="top"/>
    </xf>
    <xf numFmtId="0" fontId="8" fillId="3" borderId="1" xfId="0" applyFont="1" applyFill="1" applyBorder="1" applyAlignment="1">
      <alignment horizontal="center" vertical="center" wrapText="1"/>
    </xf>
    <xf numFmtId="0" fontId="4" fillId="0" borderId="1" xfId="0" applyFont="1" applyBorder="1" applyAlignment="1">
      <alignment vertical="top" wrapText="1"/>
    </xf>
    <xf numFmtId="0" fontId="4" fillId="0" borderId="1" xfId="0" applyFont="1" applyBorder="1" applyAlignment="1">
      <alignment horizontal="justify" vertical="top"/>
    </xf>
    <xf numFmtId="0" fontId="4" fillId="0" borderId="1" xfId="0" applyFont="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xf>
    <xf numFmtId="9" fontId="4" fillId="0" borderId="1" xfId="0" applyNumberFormat="1" applyFont="1" applyBorder="1" applyAlignment="1">
      <alignment horizontal="center" vertical="top"/>
    </xf>
    <xf numFmtId="0" fontId="4" fillId="0" borderId="1" xfId="0" applyFont="1" applyBorder="1"/>
    <xf numFmtId="0" fontId="4" fillId="0" borderId="1" xfId="0" applyFont="1" applyFill="1" applyBorder="1" applyAlignment="1">
      <alignment vertical="top" wrapText="1"/>
    </xf>
    <xf numFmtId="0" fontId="7" fillId="3" borderId="1" xfId="3" applyFont="1" applyFill="1" applyBorder="1" applyAlignment="1">
      <alignment horizontal="left"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center" vertical="top"/>
    </xf>
    <xf numFmtId="4" fontId="7" fillId="3" borderId="1" xfId="0" applyNumberFormat="1" applyFont="1" applyFill="1" applyBorder="1" applyAlignment="1">
      <alignment vertical="top"/>
    </xf>
    <xf numFmtId="43" fontId="7" fillId="3" borderId="1" xfId="1" applyFont="1" applyFill="1" applyBorder="1" applyAlignment="1">
      <alignment vertical="top" wrapText="1"/>
    </xf>
    <xf numFmtId="0" fontId="7" fillId="3" borderId="1" xfId="3" applyFont="1" applyFill="1" applyBorder="1" applyAlignment="1">
      <alignment horizontal="justify" vertical="top" wrapText="1"/>
    </xf>
    <xf numFmtId="0" fontId="4" fillId="0" borderId="0" xfId="0" applyFont="1" applyAlignment="1">
      <alignment horizontal="justify" vertical="top"/>
    </xf>
    <xf numFmtId="4" fontId="5" fillId="0" borderId="1" xfId="0" applyNumberFormat="1" applyFont="1" applyBorder="1"/>
    <xf numFmtId="0" fontId="4" fillId="0" borderId="0" xfId="0" applyFont="1" applyAlignment="1">
      <alignment vertical="top" wrapText="1"/>
    </xf>
    <xf numFmtId="4" fontId="4" fillId="0" borderId="0" xfId="0" applyNumberFormat="1" applyFont="1"/>
    <xf numFmtId="0" fontId="4" fillId="0" borderId="0" xfId="0" applyFont="1" applyAlignment="1">
      <alignment wrapText="1"/>
    </xf>
    <xf numFmtId="0" fontId="12"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13" fillId="3" borderId="1" xfId="0" applyFont="1" applyFill="1" applyBorder="1" applyAlignment="1">
      <alignment horizontal="left" wrapText="1"/>
    </xf>
    <xf numFmtId="4" fontId="13" fillId="3" borderId="1" xfId="0" applyNumberFormat="1" applyFont="1" applyFill="1" applyBorder="1" applyAlignment="1">
      <alignment horizontal="right" wrapText="1"/>
    </xf>
    <xf numFmtId="0" fontId="13" fillId="3" borderId="1" xfId="0" applyFont="1" applyFill="1" applyBorder="1" applyAlignment="1">
      <alignment horizontal="right" wrapText="1"/>
    </xf>
    <xf numFmtId="0" fontId="12" fillId="3" borderId="1" xfId="0" applyFont="1" applyFill="1" applyBorder="1" applyAlignment="1">
      <alignment horizontal="left" vertical="center" wrapText="1"/>
    </xf>
    <xf numFmtId="0" fontId="12" fillId="3" borderId="1" xfId="0" applyFont="1" applyFill="1" applyBorder="1" applyAlignment="1">
      <alignment horizontal="left" wrapText="1"/>
    </xf>
    <xf numFmtId="4" fontId="14" fillId="3" borderId="1" xfId="0" applyNumberFormat="1" applyFont="1" applyFill="1" applyBorder="1" applyAlignment="1">
      <alignment horizontal="right" wrapText="1"/>
    </xf>
    <xf numFmtId="4" fontId="12" fillId="3" borderId="1" xfId="0" applyNumberFormat="1" applyFont="1" applyFill="1" applyBorder="1" applyAlignment="1">
      <alignment horizontal="right" wrapText="1"/>
    </xf>
    <xf numFmtId="0" fontId="12" fillId="3" borderId="1" xfId="0" applyFont="1" applyFill="1" applyBorder="1" applyAlignment="1">
      <alignment horizontal="left" vertical="center"/>
    </xf>
    <xf numFmtId="0" fontId="12" fillId="3" borderId="1" xfId="0" applyFont="1" applyFill="1" applyBorder="1" applyAlignment="1">
      <alignment horizontal="left"/>
    </xf>
    <xf numFmtId="4" fontId="2" fillId="0" borderId="1" xfId="0" applyNumberFormat="1" applyFont="1" applyBorder="1"/>
    <xf numFmtId="0" fontId="0" fillId="0" borderId="5" xfId="0" applyBorder="1"/>
    <xf numFmtId="0" fontId="15" fillId="0" borderId="1" xfId="0" applyFont="1" applyBorder="1" applyAlignment="1">
      <alignment horizontal="left" vertical="top" wrapText="1"/>
    </xf>
    <xf numFmtId="0" fontId="15" fillId="0" borderId="1" xfId="0" applyFont="1" applyBorder="1" applyAlignment="1">
      <alignment horizontal="justify" vertical="top"/>
    </xf>
    <xf numFmtId="0" fontId="15" fillId="0" borderId="1" xfId="0" applyFont="1" applyBorder="1" applyAlignment="1">
      <alignment horizontal="center" vertical="top"/>
    </xf>
    <xf numFmtId="0" fontId="15" fillId="0" borderId="1" xfId="0" applyFont="1" applyBorder="1" applyAlignment="1">
      <alignment horizontal="center" vertical="top" wrapText="1"/>
    </xf>
    <xf numFmtId="9" fontId="15" fillId="0" borderId="1" xfId="0" applyNumberFormat="1" applyFont="1" applyBorder="1" applyAlignment="1">
      <alignment horizontal="center" vertical="top"/>
    </xf>
    <xf numFmtId="0" fontId="15" fillId="3" borderId="1" xfId="0" applyFont="1" applyFill="1" applyBorder="1" applyAlignment="1">
      <alignment horizontal="center" vertical="top"/>
    </xf>
    <xf numFmtId="0" fontId="16" fillId="4" borderId="1" xfId="5" applyFont="1" applyFill="1" applyBorder="1" applyAlignment="1">
      <alignment horizontal="center" vertical="center" wrapText="1"/>
    </xf>
    <xf numFmtId="0" fontId="16" fillId="4" borderId="1" xfId="5" applyFont="1" applyFill="1" applyBorder="1" applyAlignment="1">
      <alignment horizontal="left" vertical="center" wrapText="1"/>
    </xf>
    <xf numFmtId="0" fontId="5" fillId="2" borderId="1" xfId="0" applyFont="1" applyFill="1" applyBorder="1" applyAlignment="1">
      <alignment horizontal="center" vertical="center" wrapText="1"/>
    </xf>
    <xf numFmtId="0" fontId="4" fillId="0" borderId="4" xfId="0" applyFont="1" applyBorder="1" applyAlignment="1">
      <alignment horizontal="left" vertical="top" wrapText="1"/>
    </xf>
    <xf numFmtId="0" fontId="12" fillId="3" borderId="1" xfId="0" applyFont="1" applyFill="1" applyBorder="1" applyAlignment="1">
      <alignment horizontal="left" vertical="top" wrapText="1"/>
    </xf>
    <xf numFmtId="0" fontId="0" fillId="0" borderId="0" xfId="0" applyAlignment="1">
      <alignment vertical="top" wrapText="1"/>
    </xf>
    <xf numFmtId="0" fontId="12" fillId="6" borderId="1" xfId="0" applyFont="1" applyFill="1" applyBorder="1" applyAlignment="1">
      <alignment horizontal="left" vertical="top" wrapText="1"/>
    </xf>
    <xf numFmtId="1" fontId="4" fillId="0" borderId="1" xfId="0" applyNumberFormat="1" applyFont="1" applyBorder="1" applyAlignment="1">
      <alignment horizontal="center" vertical="top"/>
    </xf>
    <xf numFmtId="1" fontId="15" fillId="0" borderId="1" xfId="0" applyNumberFormat="1" applyFont="1" applyBorder="1" applyAlignment="1">
      <alignment horizontal="center" vertical="top"/>
    </xf>
    <xf numFmtId="0" fontId="4" fillId="0" borderId="4" xfId="0" applyFont="1" applyFill="1" applyBorder="1" applyAlignment="1">
      <alignment vertical="top" wrapText="1"/>
    </xf>
    <xf numFmtId="4" fontId="18" fillId="0" borderId="1" xfId="6" applyNumberFormat="1" applyFont="1" applyFill="1" applyBorder="1" applyAlignment="1">
      <alignment horizontal="left" vertical="center" wrapText="1"/>
    </xf>
    <xf numFmtId="0" fontId="4" fillId="0" borderId="4" xfId="0" applyFont="1" applyFill="1" applyBorder="1" applyAlignment="1">
      <alignment horizontal="justify" vertical="top"/>
    </xf>
    <xf numFmtId="4" fontId="0" fillId="0" borderId="0" xfId="0" applyNumberFormat="1"/>
    <xf numFmtId="0" fontId="4" fillId="5" borderId="1" xfId="0" applyFont="1" applyFill="1" applyBorder="1" applyAlignment="1">
      <alignment vertical="top" wrapText="1"/>
    </xf>
    <xf numFmtId="4" fontId="17" fillId="3" borderId="1" xfId="0" applyNumberFormat="1" applyFont="1" applyFill="1" applyBorder="1" applyAlignment="1">
      <alignment horizontal="right" wrapText="1"/>
    </xf>
    <xf numFmtId="0" fontId="14" fillId="3" borderId="1" xfId="0" applyFont="1" applyFill="1" applyBorder="1" applyAlignment="1">
      <alignment horizontal="left" wrapText="1"/>
    </xf>
    <xf numFmtId="0" fontId="13" fillId="7" borderId="1" xfId="0" applyFont="1" applyFill="1" applyBorder="1" applyAlignment="1">
      <alignment horizontal="left" wrapText="1"/>
    </xf>
    <xf numFmtId="4" fontId="13" fillId="7" borderId="1" xfId="0" applyNumberFormat="1" applyFont="1" applyFill="1" applyBorder="1" applyAlignment="1">
      <alignment horizontal="right" wrapText="1"/>
    </xf>
    <xf numFmtId="0" fontId="14" fillId="3" borderId="1" xfId="0" applyFont="1" applyFill="1" applyBorder="1" applyAlignment="1">
      <alignment horizontal="left" vertical="center"/>
    </xf>
    <xf numFmtId="0" fontId="0" fillId="0" borderId="1" xfId="0" applyBorder="1"/>
    <xf numFmtId="0" fontId="13" fillId="3" borderId="6" xfId="0" applyFont="1" applyFill="1" applyBorder="1" applyAlignment="1">
      <alignment horizontal="left" wrapText="1"/>
    </xf>
    <xf numFmtId="0" fontId="17" fillId="8" borderId="1" xfId="0" applyFont="1" applyFill="1" applyBorder="1" applyAlignment="1">
      <alignment horizontal="left" vertical="center" wrapText="1"/>
    </xf>
    <xf numFmtId="0" fontId="4" fillId="8" borderId="4" xfId="0" applyFont="1" applyFill="1" applyBorder="1" applyAlignment="1">
      <alignment horizontal="justify" vertical="top"/>
    </xf>
    <xf numFmtId="0" fontId="13" fillId="8" borderId="1" xfId="0" applyFont="1" applyFill="1" applyBorder="1" applyAlignment="1">
      <alignment horizontal="left" wrapText="1"/>
    </xf>
    <xf numFmtId="4" fontId="14" fillId="8" borderId="1" xfId="0" applyNumberFormat="1" applyFont="1" applyFill="1" applyBorder="1" applyAlignment="1">
      <alignment horizontal="right" wrapText="1"/>
    </xf>
    <xf numFmtId="0" fontId="12" fillId="8" borderId="1" xfId="0" applyFont="1" applyFill="1" applyBorder="1" applyAlignment="1">
      <alignment horizontal="left" vertical="center"/>
    </xf>
    <xf numFmtId="0" fontId="4" fillId="8" borderId="1" xfId="0" applyFont="1" applyFill="1" applyBorder="1" applyAlignment="1">
      <alignment horizontal="justify" vertical="top"/>
    </xf>
    <xf numFmtId="0" fontId="12" fillId="8" borderId="1" xfId="0" applyFont="1" applyFill="1" applyBorder="1" applyAlignment="1">
      <alignment horizontal="left"/>
    </xf>
    <xf numFmtId="0" fontId="13" fillId="0" borderId="1" xfId="0" applyFont="1" applyFill="1" applyBorder="1" applyAlignment="1">
      <alignment horizontal="left" wrapText="1"/>
    </xf>
    <xf numFmtId="0" fontId="12" fillId="7" borderId="1" xfId="0" applyFont="1" applyFill="1" applyBorder="1" applyAlignment="1">
      <alignment horizontal="left"/>
    </xf>
    <xf numFmtId="0" fontId="7" fillId="7" borderId="1" xfId="3" applyFont="1" applyFill="1" applyBorder="1" applyAlignment="1">
      <alignment horizontal="left" vertical="top" wrapText="1"/>
    </xf>
    <xf numFmtId="0" fontId="12" fillId="7" borderId="1" xfId="0" applyFont="1" applyFill="1" applyBorder="1" applyAlignment="1">
      <alignment horizontal="left" vertical="top" wrapText="1"/>
    </xf>
    <xf numFmtId="4" fontId="14" fillId="7" borderId="1" xfId="0" applyNumberFormat="1" applyFont="1" applyFill="1" applyBorder="1" applyAlignment="1">
      <alignment horizontal="right" wrapText="1"/>
    </xf>
    <xf numFmtId="4" fontId="13" fillId="0" borderId="1" xfId="0" applyNumberFormat="1" applyFont="1" applyFill="1" applyBorder="1" applyAlignment="1">
      <alignment horizontal="right" wrapText="1"/>
    </xf>
    <xf numFmtId="4" fontId="0" fillId="0" borderId="1" xfId="0" applyNumberFormat="1" applyFill="1" applyBorder="1"/>
    <xf numFmtId="0" fontId="0" fillId="0" borderId="0" xfId="0" applyFill="1" applyBorder="1" applyAlignment="1">
      <alignment wrapText="1"/>
    </xf>
    <xf numFmtId="0" fontId="0" fillId="0" borderId="0" xfId="0" applyFill="1" applyBorder="1"/>
    <xf numFmtId="0" fontId="0" fillId="0" borderId="0" xfId="0" applyFill="1" applyBorder="1" applyAlignment="1">
      <alignment horizontal="center"/>
    </xf>
    <xf numFmtId="0" fontId="0" fillId="0" borderId="1" xfId="0" applyFill="1" applyBorder="1" applyAlignment="1">
      <alignment horizontal="center" wrapText="1"/>
    </xf>
    <xf numFmtId="0" fontId="0" fillId="0" borderId="1" xfId="0" applyFill="1" applyBorder="1" applyAlignment="1">
      <alignment horizontal="center" textRotation="90"/>
    </xf>
    <xf numFmtId="49" fontId="0" fillId="0" borderId="1" xfId="0" applyNumberFormat="1" applyFill="1" applyBorder="1" applyAlignment="1">
      <alignment wrapText="1"/>
    </xf>
    <xf numFmtId="49" fontId="0" fillId="0" borderId="1" xfId="0" applyNumberFormat="1" applyFill="1" applyBorder="1" applyAlignment="1">
      <alignment horizontal="center"/>
    </xf>
    <xf numFmtId="49" fontId="20" fillId="0" borderId="1" xfId="0" applyNumberFormat="1" applyFont="1" applyFill="1" applyBorder="1" applyAlignment="1">
      <alignment vertical="top" wrapText="1"/>
    </xf>
    <xf numFmtId="0" fontId="0" fillId="0" borderId="1" xfId="0" applyFill="1" applyBorder="1" applyAlignment="1">
      <alignment vertical="top"/>
    </xf>
    <xf numFmtId="0" fontId="20" fillId="0" borderId="1" xfId="0" applyFont="1" applyFill="1" applyBorder="1" applyAlignment="1">
      <alignment vertical="top"/>
    </xf>
    <xf numFmtId="4" fontId="0" fillId="0" borderId="1" xfId="0" applyNumberFormat="1" applyFill="1" applyBorder="1" applyAlignment="1">
      <alignment vertical="top"/>
    </xf>
    <xf numFmtId="0" fontId="0" fillId="0" borderId="0" xfId="0" applyFill="1" applyBorder="1" applyAlignment="1">
      <alignment vertical="top" wrapText="1"/>
    </xf>
    <xf numFmtId="0" fontId="0" fillId="0" borderId="0" xfId="0" applyFill="1" applyBorder="1" applyAlignment="1">
      <alignment vertical="top"/>
    </xf>
    <xf numFmtId="0" fontId="21" fillId="0" borderId="0" xfId="0" applyFont="1" applyFill="1" applyBorder="1" applyAlignment="1">
      <alignment horizontal="left" wrapText="1"/>
    </xf>
    <xf numFmtId="4" fontId="0" fillId="5" borderId="1" xfId="0" applyNumberFormat="1" applyFill="1" applyBorder="1" applyAlignment="1">
      <alignment vertical="top"/>
    </xf>
    <xf numFmtId="49" fontId="0" fillId="5" borderId="1" xfId="0" applyNumberFormat="1" applyFill="1" applyBorder="1" applyAlignment="1">
      <alignment wrapText="1"/>
    </xf>
    <xf numFmtId="49" fontId="0" fillId="5" borderId="1" xfId="0" applyNumberFormat="1" applyFill="1" applyBorder="1" applyAlignment="1">
      <alignment horizontal="center"/>
    </xf>
    <xf numFmtId="4" fontId="0" fillId="5" borderId="1" xfId="0" applyNumberFormat="1" applyFill="1" applyBorder="1"/>
    <xf numFmtId="0" fontId="5" fillId="2" borderId="1" xfId="0" applyFont="1" applyFill="1" applyBorder="1" applyAlignment="1">
      <alignment horizontal="center" vertical="center" wrapText="1"/>
    </xf>
    <xf numFmtId="0" fontId="5" fillId="0" borderId="5" xfId="0" applyFont="1" applyBorder="1" applyAlignment="1">
      <alignment vertical="center"/>
    </xf>
    <xf numFmtId="0" fontId="5" fillId="0" borderId="5" xfId="0" applyFont="1" applyBorder="1" applyAlignment="1">
      <alignment vertical="center" wrapText="1"/>
    </xf>
    <xf numFmtId="0" fontId="7" fillId="0" borderId="0" xfId="0" applyFont="1" applyFill="1"/>
    <xf numFmtId="0" fontId="5" fillId="2" borderId="1" xfId="0" applyFont="1" applyFill="1" applyBorder="1" applyAlignment="1">
      <alignment horizontal="center" wrapText="1"/>
    </xf>
    <xf numFmtId="0" fontId="7" fillId="0" borderId="1" xfId="0" applyFont="1" applyBorder="1" applyAlignment="1">
      <alignment horizontal="justify" vertical="top" wrapText="1"/>
    </xf>
    <xf numFmtId="0" fontId="7" fillId="0" borderId="1" xfId="0" applyFont="1" applyFill="1" applyBorder="1" applyAlignment="1">
      <alignment horizontal="justify" vertical="top"/>
    </xf>
    <xf numFmtId="0" fontId="7" fillId="0" borderId="1" xfId="0" applyFont="1" applyFill="1" applyBorder="1" applyAlignment="1">
      <alignment horizontal="justify" vertical="top" wrapText="1"/>
    </xf>
    <xf numFmtId="0" fontId="7" fillId="0" borderId="1" xfId="0" applyFont="1" applyBorder="1" applyAlignment="1">
      <alignment horizontal="right" vertical="top"/>
    </xf>
    <xf numFmtId="9" fontId="7" fillId="0" borderId="1" xfId="0" applyNumberFormat="1" applyFont="1" applyBorder="1" applyAlignment="1">
      <alignment vertical="top"/>
    </xf>
    <xf numFmtId="49" fontId="7" fillId="0" borderId="1" xfId="0" applyNumberFormat="1" applyFont="1" applyBorder="1" applyAlignment="1">
      <alignment horizontal="center" vertical="top"/>
    </xf>
    <xf numFmtId="164" fontId="7" fillId="0" borderId="1" xfId="0" applyNumberFormat="1" applyFont="1" applyBorder="1" applyAlignment="1">
      <alignment horizontal="right" vertical="top"/>
    </xf>
    <xf numFmtId="9" fontId="7" fillId="0" borderId="1" xfId="2" applyFont="1" applyFill="1" applyBorder="1" applyAlignment="1">
      <alignment vertical="top"/>
    </xf>
    <xf numFmtId="1" fontId="7" fillId="0" borderId="1" xfId="0" applyNumberFormat="1" applyFont="1" applyFill="1" applyBorder="1" applyAlignment="1">
      <alignment vertical="top"/>
    </xf>
    <xf numFmtId="0" fontId="7" fillId="0" borderId="1" xfId="0" applyFont="1" applyBorder="1"/>
    <xf numFmtId="9" fontId="7" fillId="0" borderId="1" xfId="0" applyNumberFormat="1" applyFont="1" applyFill="1" applyBorder="1" applyAlignment="1">
      <alignment vertical="top"/>
    </xf>
    <xf numFmtId="0" fontId="7" fillId="3" borderId="1" xfId="0" applyFont="1" applyFill="1" applyBorder="1" applyAlignment="1">
      <alignment vertical="top"/>
    </xf>
    <xf numFmtId="0" fontId="4" fillId="3" borderId="0"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0" borderId="0" xfId="3" applyFont="1" applyFill="1" applyBorder="1" applyAlignment="1">
      <alignment horizontal="left" vertical="top" wrapText="1"/>
    </xf>
    <xf numFmtId="0" fontId="7" fillId="0" borderId="0" xfId="0" applyFont="1" applyFill="1" applyBorder="1" applyAlignment="1">
      <alignment horizontal="center" vertical="top" wrapText="1"/>
    </xf>
    <xf numFmtId="0" fontId="7" fillId="0" borderId="0" xfId="3" applyFont="1" applyFill="1" applyBorder="1" applyAlignment="1">
      <alignment horizontal="justify" vertical="top" wrapText="1"/>
    </xf>
    <xf numFmtId="0" fontId="7" fillId="3" borderId="0" xfId="0" applyFont="1" applyFill="1" applyBorder="1" applyAlignment="1">
      <alignment horizontal="center" vertical="top" wrapText="1"/>
    </xf>
    <xf numFmtId="0" fontId="7" fillId="3" borderId="0" xfId="0" applyFont="1" applyFill="1" applyBorder="1" applyAlignment="1">
      <alignment horizontal="center" vertical="top"/>
    </xf>
    <xf numFmtId="0" fontId="23" fillId="0" borderId="4" xfId="0" applyFont="1" applyBorder="1" applyAlignment="1">
      <alignment horizontal="center"/>
    </xf>
    <xf numFmtId="164" fontId="5" fillId="0" borderId="4" xfId="0" applyNumberFormat="1" applyFont="1" applyFill="1" applyBorder="1" applyAlignment="1">
      <alignment vertical="top"/>
    </xf>
    <xf numFmtId="43" fontId="7" fillId="3" borderId="0" xfId="1" applyFont="1" applyFill="1" applyBorder="1" applyAlignment="1">
      <alignment vertical="top" wrapText="1"/>
    </xf>
    <xf numFmtId="0" fontId="5" fillId="0" borderId="0" xfId="0" applyFont="1" applyBorder="1"/>
    <xf numFmtId="0" fontId="7" fillId="0" borderId="0" xfId="0" applyFont="1" applyBorder="1" applyAlignment="1">
      <alignment horizontal="justify" vertical="top"/>
    </xf>
    <xf numFmtId="0" fontId="7" fillId="0" borderId="0" xfId="0" applyFont="1" applyFill="1" applyBorder="1" applyAlignment="1">
      <alignment horizontal="justify" vertical="top"/>
    </xf>
    <xf numFmtId="0" fontId="23" fillId="0" borderId="1" xfId="0" applyFont="1" applyBorder="1" applyAlignment="1">
      <alignment horizontal="center"/>
    </xf>
    <xf numFmtId="164" fontId="5" fillId="0" borderId="1" xfId="0" applyNumberFormat="1" applyFont="1" applyFill="1" applyBorder="1" applyAlignment="1">
      <alignment vertical="top"/>
    </xf>
    <xf numFmtId="0" fontId="7" fillId="0" borderId="0" xfId="0" applyFont="1" applyBorder="1"/>
    <xf numFmtId="0" fontId="5" fillId="0" borderId="0" xfId="0" applyFont="1" applyBorder="1" applyAlignment="1">
      <alignment wrapText="1"/>
    </xf>
    <xf numFmtId="0" fontId="7" fillId="0" borderId="0" xfId="0" applyFont="1" applyBorder="1" applyAlignment="1">
      <alignment vertical="top" wrapText="1"/>
    </xf>
    <xf numFmtId="0" fontId="7" fillId="0" borderId="0" xfId="0" applyFont="1" applyFill="1" applyBorder="1" applyAlignment="1">
      <alignment vertical="top" wrapText="1"/>
    </xf>
    <xf numFmtId="0" fontId="23" fillId="0" borderId="1" xfId="0" applyFont="1" applyBorder="1" applyAlignment="1">
      <alignment horizontal="center" vertical="top"/>
    </xf>
    <xf numFmtId="0" fontId="7" fillId="0" borderId="0" xfId="0" applyFont="1" applyFill="1" applyAlignment="1">
      <alignment vertical="top" wrapText="1"/>
    </xf>
    <xf numFmtId="0" fontId="7" fillId="0" borderId="0" xfId="0" applyFont="1" applyFill="1" applyAlignment="1">
      <alignment wrapText="1"/>
    </xf>
    <xf numFmtId="0" fontId="25" fillId="0" borderId="0" xfId="0" applyFont="1" applyAlignment="1">
      <alignment horizontal="left" vertical="center" indent="5"/>
    </xf>
    <xf numFmtId="164" fontId="7" fillId="0" borderId="1" xfId="0" applyNumberFormat="1" applyFont="1" applyBorder="1" applyAlignment="1">
      <alignment vertical="top" wrapText="1"/>
    </xf>
    <xf numFmtId="164" fontId="7" fillId="0" borderId="1" xfId="0" applyNumberFormat="1" applyFont="1" applyBorder="1" applyAlignment="1">
      <alignment horizontal="right" vertical="top"/>
    </xf>
    <xf numFmtId="0" fontId="5" fillId="2" borderId="1" xfId="0" applyFont="1" applyFill="1" applyBorder="1" applyAlignment="1">
      <alignment horizontal="center" vertical="center" wrapText="1"/>
    </xf>
    <xf numFmtId="0" fontId="24" fillId="0" borderId="1" xfId="0" applyFont="1" applyBorder="1" applyAlignment="1">
      <alignment horizontal="right" vertical="top"/>
    </xf>
    <xf numFmtId="0" fontId="7" fillId="0" borderId="1" xfId="0" applyFont="1" applyBorder="1" applyAlignment="1">
      <alignment horizontal="right" vertical="top"/>
    </xf>
    <xf numFmtId="49" fontId="7" fillId="0" borderId="1" xfId="0" applyNumberFormat="1" applyFont="1" applyBorder="1" applyAlignment="1">
      <alignment horizontal="center" vertical="top"/>
    </xf>
    <xf numFmtId="9" fontId="7" fillId="0" borderId="1" xfId="0" applyNumberFormat="1" applyFont="1" applyBorder="1" applyAlignment="1">
      <alignment horizontal="center" vertical="top"/>
    </xf>
    <xf numFmtId="49" fontId="7" fillId="0" borderId="1" xfId="2" applyNumberFormat="1" applyFont="1" applyFill="1" applyBorder="1" applyAlignment="1">
      <alignment horizontal="center" vertical="top"/>
    </xf>
    <xf numFmtId="9" fontId="7" fillId="0" borderId="1" xfId="2" applyFont="1" applyFill="1" applyBorder="1" applyAlignment="1">
      <alignment horizontal="center" vertical="top"/>
    </xf>
    <xf numFmtId="0" fontId="4" fillId="0" borderId="8" xfId="0" applyFont="1" applyBorder="1" applyAlignment="1">
      <alignment horizontal="justify" vertical="top" wrapText="1"/>
    </xf>
    <xf numFmtId="0" fontId="4" fillId="0" borderId="9" xfId="0" applyFont="1" applyBorder="1" applyAlignment="1">
      <alignment horizontal="justify" vertical="top" wrapText="1"/>
    </xf>
    <xf numFmtId="0" fontId="4" fillId="0" borderId="10" xfId="0" applyFont="1" applyBorder="1" applyAlignment="1">
      <alignment horizontal="justify" vertical="top" wrapText="1"/>
    </xf>
    <xf numFmtId="0" fontId="7" fillId="0" borderId="2" xfId="0" applyFont="1" applyBorder="1" applyAlignment="1">
      <alignment horizontal="justify" vertical="top" wrapText="1"/>
    </xf>
    <xf numFmtId="0" fontId="7" fillId="0" borderId="4" xfId="0" applyFont="1" applyBorder="1" applyAlignment="1">
      <alignment horizontal="justify" vertical="top" wrapText="1"/>
    </xf>
    <xf numFmtId="0" fontId="7" fillId="0" borderId="1" xfId="0" applyFont="1" applyFill="1" applyBorder="1" applyAlignment="1">
      <alignment horizontal="justify" vertical="top" wrapText="1"/>
    </xf>
    <xf numFmtId="0" fontId="23" fillId="0" borderId="4" xfId="0" applyFont="1" applyBorder="1" applyAlignment="1">
      <alignment horizontal="center"/>
    </xf>
    <xf numFmtId="0" fontId="7" fillId="0" borderId="3" xfId="0" applyFont="1" applyBorder="1" applyAlignment="1">
      <alignment horizontal="justify" vertical="top" wrapText="1"/>
    </xf>
    <xf numFmtId="0" fontId="7" fillId="0" borderId="2"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1" xfId="0" applyFont="1" applyBorder="1" applyAlignment="1">
      <alignment horizontal="center"/>
    </xf>
    <xf numFmtId="0" fontId="7" fillId="0" borderId="1" xfId="0" applyFont="1" applyBorder="1" applyAlignment="1">
      <alignment horizontal="center" vertical="top" wrapText="1"/>
    </xf>
    <xf numFmtId="0" fontId="5" fillId="0" borderId="7" xfId="0" applyFont="1" applyBorder="1" applyAlignment="1">
      <alignment horizontal="center"/>
    </xf>
    <xf numFmtId="0" fontId="23" fillId="0" borderId="1" xfId="0" applyFont="1" applyBorder="1" applyAlignment="1">
      <alignment horizontal="center" vertical="top"/>
    </xf>
    <xf numFmtId="0" fontId="23" fillId="0" borderId="1" xfId="0" applyFont="1" applyBorder="1" applyAlignment="1">
      <alignment horizontal="center"/>
    </xf>
    <xf numFmtId="0" fontId="5" fillId="2" borderId="5" xfId="0" applyFont="1" applyFill="1" applyBorder="1" applyAlignment="1">
      <alignment horizontal="center" vertical="center" wrapText="1"/>
    </xf>
    <xf numFmtId="0" fontId="5" fillId="2" borderId="1" xfId="0" applyFont="1" applyFill="1" applyBorder="1" applyAlignment="1">
      <alignment horizontal="center" wrapText="1"/>
    </xf>
    <xf numFmtId="0" fontId="7" fillId="0" borderId="1" xfId="0" applyFont="1" applyBorder="1" applyAlignment="1">
      <alignment horizontal="justify" vertical="top" wrapText="1"/>
    </xf>
    <xf numFmtId="0" fontId="22" fillId="2" borderId="1" xfId="0" applyFont="1" applyFill="1" applyBorder="1" applyAlignment="1">
      <alignment horizontal="center" vertical="center" wrapText="1"/>
    </xf>
    <xf numFmtId="49" fontId="19" fillId="0" borderId="0" xfId="0" applyNumberFormat="1" applyFont="1" applyFill="1" applyBorder="1" applyAlignment="1">
      <alignment horizontal="center"/>
    </xf>
    <xf numFmtId="0" fontId="19" fillId="0" borderId="0" xfId="0" applyFont="1" applyFill="1" applyBorder="1" applyAlignment="1">
      <alignment horizontal="center"/>
    </xf>
    <xf numFmtId="0" fontId="0" fillId="0" borderId="0" xfId="0" applyAlignment="1">
      <alignment horizontal="center" wrapText="1"/>
    </xf>
    <xf numFmtId="0" fontId="0" fillId="0" borderId="0" xfId="0" applyAlignment="1">
      <alignment horizontal="center" vertical="top" wrapText="1"/>
    </xf>
    <xf numFmtId="0" fontId="5" fillId="0" borderId="1" xfId="0" applyFont="1" applyBorder="1" applyAlignment="1">
      <alignment horizontal="center" vertical="top"/>
    </xf>
    <xf numFmtId="0" fontId="3" fillId="0" borderId="0" xfId="0" applyFont="1" applyAlignment="1">
      <alignment horizontal="center"/>
    </xf>
    <xf numFmtId="0" fontId="5" fillId="2" borderId="2" xfId="0" applyFont="1" applyFill="1" applyBorder="1" applyAlignment="1">
      <alignment horizontal="center" wrapText="1"/>
    </xf>
    <xf numFmtId="0" fontId="6" fillId="2" borderId="1" xfId="0" applyFont="1" applyFill="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3" borderId="1" xfId="0" applyFont="1" applyFill="1" applyBorder="1" applyAlignment="1">
      <alignment horizontal="left" vertical="top" wrapText="1"/>
    </xf>
  </cellXfs>
  <cellStyles count="7">
    <cellStyle name="Millares" xfId="1" builtinId="3"/>
    <cellStyle name="Millares 2" xfId="4"/>
    <cellStyle name="Normal" xfId="0" builtinId="0"/>
    <cellStyle name="Normal 2" xfId="5"/>
    <cellStyle name="Normal 3" xfId="3"/>
    <cellStyle name="Normal 3 2" xfId="6"/>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hia%20Hidalgo/AppData/Local/Microsoft/Windows/Temporary%20Internet%20Files/Content.Outlook/LGFX37QA/POI%20Superior%20Integr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thia/Documents/Kathia%20Planificaci&#243;n%202012/Planificaci&#243;n%20%20inst/Planificaci&#243;n%202016%201/POI%20por%20unidad%202016/DJ/POI%202016%20con%20ajuste%202015/POI%202015%20Dire%20Jur&#237;d%20ajustado%202016%20propues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I Gerencia"/>
      <sheetName val="Presup gerencia"/>
      <sheetName val="POI DPI"/>
      <sheetName val="Presup DPI"/>
      <sheetName val="POI Jurídico"/>
      <sheetName val="Presup Jurídica"/>
      <sheetName val="POI Auditoría"/>
      <sheetName val="Presup auditoria"/>
      <sheetName val="POI UGI"/>
      <sheetName val="POI Archivo"/>
      <sheetName val="POI Contraloría"/>
      <sheetName val="POI UAP"/>
      <sheetName val="UAP"/>
      <sheetName val="Presup UAP"/>
    </sheetNames>
    <sheetDataSet>
      <sheetData sheetId="0"/>
      <sheetData sheetId="1"/>
      <sheetData sheetId="2"/>
      <sheetData sheetId="3"/>
      <sheetData sheetId="4"/>
      <sheetData sheetId="5">
        <row r="17">
          <cell r="D17">
            <v>94029741.319999963</v>
          </cell>
          <cell r="H17">
            <v>32364271.810000014</v>
          </cell>
        </row>
        <row r="23">
          <cell r="D23">
            <v>370000</v>
          </cell>
          <cell r="H23">
            <v>219600</v>
          </cell>
        </row>
        <row r="27">
          <cell r="D27">
            <v>230000</v>
          </cell>
          <cell r="H27">
            <v>114750</v>
          </cell>
        </row>
        <row r="32">
          <cell r="D32">
            <v>360000</v>
          </cell>
          <cell r="H32">
            <v>0</v>
          </cell>
        </row>
        <row r="40">
          <cell r="D40">
            <v>690000</v>
          </cell>
          <cell r="H40">
            <v>130490</v>
          </cell>
        </row>
        <row r="45">
          <cell r="D45">
            <v>360000</v>
          </cell>
          <cell r="H45">
            <v>0</v>
          </cell>
        </row>
        <row r="50">
          <cell r="D50">
            <v>30000</v>
          </cell>
        </row>
        <row r="56">
          <cell r="D56">
            <v>30000</v>
          </cell>
        </row>
        <row r="63">
          <cell r="D63">
            <v>30000</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ción Jurídica"/>
      <sheetName val="Presupuesto"/>
      <sheetName val="Hoja2"/>
      <sheetName val="Hoja3"/>
    </sheetNames>
    <sheetDataSet>
      <sheetData sheetId="0"/>
      <sheetData sheetId="1">
        <row r="17">
          <cell r="D17">
            <v>94029741.319999963</v>
          </cell>
        </row>
        <row r="23">
          <cell r="D23">
            <v>370000</v>
          </cell>
        </row>
        <row r="27">
          <cell r="D27">
            <v>230000</v>
          </cell>
        </row>
        <row r="45">
          <cell r="D45">
            <v>360000</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32"/>
  <sheetViews>
    <sheetView tabSelected="1" topLeftCell="D11" zoomScaleNormal="100" zoomScaleSheetLayoutView="100" workbookViewId="0">
      <selection activeCell="D11" sqref="D11:D12"/>
    </sheetView>
  </sheetViews>
  <sheetFormatPr baseColWidth="10" defaultColWidth="35" defaultRowHeight="262.5" customHeight="1" x14ac:dyDescent="0.3"/>
  <cols>
    <col min="1" max="1" width="3.5703125" style="1" customWidth="1"/>
    <col min="2" max="2" width="35" style="1"/>
    <col min="3" max="3" width="45.140625" style="1" customWidth="1"/>
    <col min="4" max="5" width="53" style="103" customWidth="1"/>
    <col min="6" max="6" width="17.5703125" style="103" customWidth="1"/>
    <col min="7" max="7" width="49" style="103" customWidth="1"/>
    <col min="8" max="8" width="18.140625" style="1" customWidth="1"/>
    <col min="9" max="9" width="12.5703125" style="1" customWidth="1"/>
    <col min="10" max="10" width="11" style="1" customWidth="1"/>
    <col min="11" max="11" width="10" style="1" customWidth="1"/>
    <col min="12" max="12" width="10.7109375" style="1" customWidth="1"/>
    <col min="13" max="13" width="18.5703125" style="1" hidden="1" customWidth="1"/>
    <col min="14" max="14" width="37.5703125" style="1" hidden="1" customWidth="1"/>
    <col min="15" max="15" width="32.140625" style="1" customWidth="1"/>
    <col min="16" max="16" width="42.28515625" style="1" customWidth="1"/>
    <col min="17" max="16384" width="35" style="1"/>
  </cols>
  <sheetData>
    <row r="1" spans="2:16" ht="30" customHeight="1" x14ac:dyDescent="0.3">
      <c r="B1" s="162" t="s">
        <v>258</v>
      </c>
      <c r="C1" s="162"/>
      <c r="D1" s="162"/>
      <c r="E1" s="162"/>
      <c r="F1" s="162"/>
      <c r="G1" s="162"/>
      <c r="H1" s="162"/>
      <c r="I1" s="162"/>
      <c r="J1" s="162"/>
      <c r="K1" s="162"/>
      <c r="L1" s="162"/>
      <c r="M1" s="162"/>
      <c r="N1" s="162"/>
      <c r="O1" s="162"/>
      <c r="P1" s="162"/>
    </row>
    <row r="2" spans="2:16" ht="76.5" customHeight="1" x14ac:dyDescent="0.3">
      <c r="B2" s="101" t="s">
        <v>1</v>
      </c>
      <c r="C2" s="167" t="s">
        <v>196</v>
      </c>
      <c r="D2" s="167"/>
      <c r="E2" s="167"/>
      <c r="F2" s="167"/>
      <c r="G2" s="167"/>
      <c r="H2" s="167"/>
      <c r="I2" s="167"/>
      <c r="J2" s="167"/>
      <c r="K2" s="167"/>
      <c r="L2" s="167"/>
      <c r="M2" s="167"/>
      <c r="N2" s="167"/>
      <c r="O2" s="167"/>
      <c r="P2" s="167"/>
    </row>
    <row r="3" spans="2:16" ht="129" customHeight="1" x14ac:dyDescent="0.3">
      <c r="B3" s="102" t="s">
        <v>2</v>
      </c>
      <c r="C3" s="167" t="s">
        <v>197</v>
      </c>
      <c r="D3" s="167"/>
      <c r="E3" s="167"/>
      <c r="F3" s="167"/>
      <c r="G3" s="167"/>
      <c r="H3" s="167"/>
      <c r="I3" s="167"/>
      <c r="J3" s="167"/>
      <c r="K3" s="167"/>
      <c r="L3" s="167"/>
      <c r="M3" s="167"/>
      <c r="N3" s="167"/>
      <c r="O3" s="167"/>
      <c r="P3" s="167"/>
    </row>
    <row r="4" spans="2:16" ht="35.25" customHeight="1" x14ac:dyDescent="0.3">
      <c r="B4" s="2" t="s">
        <v>203</v>
      </c>
      <c r="C4" s="2" t="s">
        <v>4</v>
      </c>
      <c r="D4" s="2" t="s">
        <v>199</v>
      </c>
      <c r="E4" s="2" t="s">
        <v>200</v>
      </c>
    </row>
    <row r="5" spans="2:16" ht="24.95" customHeight="1" x14ac:dyDescent="0.3">
      <c r="B5" s="165" t="s">
        <v>5</v>
      </c>
      <c r="C5" s="142" t="s">
        <v>6</v>
      </c>
      <c r="D5" s="166" t="s">
        <v>7</v>
      </c>
      <c r="E5" s="166"/>
      <c r="F5" s="166"/>
      <c r="G5" s="166"/>
      <c r="H5" s="166"/>
      <c r="I5" s="166"/>
      <c r="J5" s="166"/>
      <c r="K5" s="166"/>
      <c r="L5" s="166"/>
      <c r="M5" s="104"/>
      <c r="N5" s="104"/>
      <c r="O5" s="142" t="s">
        <v>297</v>
      </c>
      <c r="P5" s="168" t="s">
        <v>9</v>
      </c>
    </row>
    <row r="6" spans="2:16" ht="24.95" customHeight="1" x14ac:dyDescent="0.3">
      <c r="B6" s="165"/>
      <c r="C6" s="142"/>
      <c r="D6" s="142" t="s">
        <v>10</v>
      </c>
      <c r="E6" s="142" t="s">
        <v>11</v>
      </c>
      <c r="F6" s="142" t="s">
        <v>12</v>
      </c>
      <c r="G6" s="142" t="s">
        <v>13</v>
      </c>
      <c r="H6" s="142" t="s">
        <v>14</v>
      </c>
      <c r="I6" s="142" t="s">
        <v>15</v>
      </c>
      <c r="J6" s="142"/>
      <c r="K6" s="142"/>
      <c r="L6" s="142"/>
      <c r="M6" s="100"/>
      <c r="N6" s="100"/>
      <c r="O6" s="142"/>
      <c r="P6" s="168"/>
    </row>
    <row r="7" spans="2:16" ht="24.95" customHeight="1" x14ac:dyDescent="0.3">
      <c r="B7" s="165"/>
      <c r="C7" s="142"/>
      <c r="D7" s="142"/>
      <c r="E7" s="142"/>
      <c r="F7" s="142"/>
      <c r="G7" s="142"/>
      <c r="H7" s="142"/>
      <c r="I7" s="100" t="s">
        <v>18</v>
      </c>
      <c r="J7" s="100" t="s">
        <v>19</v>
      </c>
      <c r="K7" s="100" t="s">
        <v>20</v>
      </c>
      <c r="L7" s="100" t="s">
        <v>21</v>
      </c>
      <c r="M7" s="100" t="s">
        <v>290</v>
      </c>
      <c r="N7" s="100" t="s">
        <v>281</v>
      </c>
      <c r="O7" s="142"/>
      <c r="P7" s="168"/>
    </row>
    <row r="8" spans="2:16" ht="176.25" customHeight="1" x14ac:dyDescent="0.3">
      <c r="B8" s="149" t="s">
        <v>257</v>
      </c>
      <c r="C8" s="105" t="s">
        <v>303</v>
      </c>
      <c r="D8" s="106" t="s">
        <v>298</v>
      </c>
      <c r="E8" s="106" t="s">
        <v>202</v>
      </c>
      <c r="F8" s="107" t="s">
        <v>300</v>
      </c>
      <c r="G8" s="107" t="s">
        <v>208</v>
      </c>
      <c r="H8" s="108" t="s">
        <v>29</v>
      </c>
      <c r="I8" s="109">
        <v>1</v>
      </c>
      <c r="J8" s="109">
        <v>1</v>
      </c>
      <c r="K8" s="109">
        <v>1</v>
      </c>
      <c r="L8" s="109">
        <v>1</v>
      </c>
      <c r="M8" s="110" t="s">
        <v>282</v>
      </c>
      <c r="N8" s="110" t="s">
        <v>289</v>
      </c>
      <c r="O8" s="111">
        <v>263900</v>
      </c>
      <c r="P8" s="105" t="s">
        <v>299</v>
      </c>
    </row>
    <row r="9" spans="2:16" ht="96" customHeight="1" x14ac:dyDescent="0.3">
      <c r="B9" s="150"/>
      <c r="C9" s="152" t="s">
        <v>304</v>
      </c>
      <c r="D9" s="154" t="s">
        <v>259</v>
      </c>
      <c r="E9" s="106" t="s">
        <v>262</v>
      </c>
      <c r="F9" s="107" t="s">
        <v>142</v>
      </c>
      <c r="G9" s="107" t="s">
        <v>270</v>
      </c>
      <c r="H9" s="144" t="s">
        <v>29</v>
      </c>
      <c r="I9" s="112">
        <v>0.25</v>
      </c>
      <c r="J9" s="112">
        <v>0.25</v>
      </c>
      <c r="K9" s="112">
        <v>0.25</v>
      </c>
      <c r="L9" s="112">
        <v>0.25</v>
      </c>
      <c r="M9" s="147" t="s">
        <v>283</v>
      </c>
      <c r="N9" s="148" t="s">
        <v>291</v>
      </c>
      <c r="O9" s="140">
        <v>157600</v>
      </c>
      <c r="P9" s="160"/>
    </row>
    <row r="10" spans="2:16" ht="96.75" customHeight="1" x14ac:dyDescent="0.3">
      <c r="B10" s="150"/>
      <c r="C10" s="153"/>
      <c r="D10" s="154"/>
      <c r="E10" s="106" t="s">
        <v>261</v>
      </c>
      <c r="F10" s="107" t="s">
        <v>142</v>
      </c>
      <c r="G10" s="107" t="s">
        <v>271</v>
      </c>
      <c r="H10" s="144"/>
      <c r="I10" s="112"/>
      <c r="J10" s="112"/>
      <c r="K10" s="112">
        <v>0.5</v>
      </c>
      <c r="L10" s="112">
        <v>0.5</v>
      </c>
      <c r="M10" s="147"/>
      <c r="N10" s="148"/>
      <c r="O10" s="140"/>
      <c r="P10" s="160"/>
    </row>
    <row r="11" spans="2:16" ht="102" customHeight="1" x14ac:dyDescent="0.3">
      <c r="B11" s="150"/>
      <c r="C11" s="152" t="s">
        <v>305</v>
      </c>
      <c r="D11" s="154" t="s">
        <v>277</v>
      </c>
      <c r="E11" s="106" t="s">
        <v>263</v>
      </c>
      <c r="F11" s="107" t="s">
        <v>142</v>
      </c>
      <c r="G11" s="107" t="s">
        <v>183</v>
      </c>
      <c r="H11" s="108" t="s">
        <v>29</v>
      </c>
      <c r="I11" s="113"/>
      <c r="J11" s="113"/>
      <c r="K11" s="112">
        <v>0.5</v>
      </c>
      <c r="L11" s="112">
        <v>0.5</v>
      </c>
      <c r="M11" s="147" t="s">
        <v>284</v>
      </c>
      <c r="N11" s="148" t="s">
        <v>292</v>
      </c>
      <c r="O11" s="141">
        <v>167900</v>
      </c>
      <c r="P11" s="161" t="s">
        <v>260</v>
      </c>
    </row>
    <row r="12" spans="2:16" ht="91.5" customHeight="1" x14ac:dyDescent="0.3">
      <c r="B12" s="150"/>
      <c r="C12" s="153"/>
      <c r="D12" s="154"/>
      <c r="E12" s="106" t="s">
        <v>264</v>
      </c>
      <c r="F12" s="107" t="s">
        <v>142</v>
      </c>
      <c r="G12" s="107" t="s">
        <v>198</v>
      </c>
      <c r="H12" s="108" t="s">
        <v>29</v>
      </c>
      <c r="I12" s="109">
        <v>1</v>
      </c>
      <c r="J12" s="109">
        <v>1</v>
      </c>
      <c r="K12" s="109">
        <v>1</v>
      </c>
      <c r="L12" s="109">
        <v>1</v>
      </c>
      <c r="M12" s="147"/>
      <c r="N12" s="148"/>
      <c r="O12" s="143"/>
      <c r="P12" s="161"/>
    </row>
    <row r="13" spans="2:16" ht="128.25" customHeight="1" x14ac:dyDescent="0.3">
      <c r="B13" s="150"/>
      <c r="C13" s="105" t="s">
        <v>306</v>
      </c>
      <c r="D13" s="106" t="s">
        <v>278</v>
      </c>
      <c r="E13" s="106" t="s">
        <v>151</v>
      </c>
      <c r="F13" s="107" t="s">
        <v>142</v>
      </c>
      <c r="G13" s="107" t="s">
        <v>209</v>
      </c>
      <c r="H13" s="108" t="s">
        <v>29</v>
      </c>
      <c r="I13" s="109">
        <v>1</v>
      </c>
      <c r="J13" s="109">
        <v>1</v>
      </c>
      <c r="K13" s="109">
        <v>1</v>
      </c>
      <c r="L13" s="109">
        <v>1</v>
      </c>
      <c r="M13" s="110" t="s">
        <v>285</v>
      </c>
      <c r="N13" s="110" t="s">
        <v>293</v>
      </c>
      <c r="O13" s="111">
        <v>592700</v>
      </c>
      <c r="P13" s="114"/>
    </row>
    <row r="14" spans="2:16" ht="135" customHeight="1" x14ac:dyDescent="0.3">
      <c r="B14" s="150"/>
      <c r="C14" s="105" t="s">
        <v>307</v>
      </c>
      <c r="D14" s="106" t="s">
        <v>279</v>
      </c>
      <c r="E14" s="106" t="s">
        <v>265</v>
      </c>
      <c r="F14" s="107" t="s">
        <v>142</v>
      </c>
      <c r="G14" s="107" t="s">
        <v>154</v>
      </c>
      <c r="H14" s="108" t="s">
        <v>29</v>
      </c>
      <c r="I14" s="109">
        <v>1</v>
      </c>
      <c r="J14" s="109">
        <v>1</v>
      </c>
      <c r="K14" s="109">
        <v>1</v>
      </c>
      <c r="L14" s="109">
        <v>1</v>
      </c>
      <c r="M14" s="110" t="s">
        <v>288</v>
      </c>
      <c r="N14" s="110" t="s">
        <v>294</v>
      </c>
      <c r="O14" s="111">
        <v>152600</v>
      </c>
      <c r="P14" s="114"/>
    </row>
    <row r="15" spans="2:16" ht="145.5" customHeight="1" x14ac:dyDescent="0.3">
      <c r="B15" s="150"/>
      <c r="C15" s="105" t="s">
        <v>308</v>
      </c>
      <c r="D15" s="106" t="s">
        <v>276</v>
      </c>
      <c r="E15" s="106" t="s">
        <v>266</v>
      </c>
      <c r="F15" s="107" t="s">
        <v>142</v>
      </c>
      <c r="G15" s="107" t="s">
        <v>272</v>
      </c>
      <c r="H15" s="108" t="s">
        <v>29</v>
      </c>
      <c r="I15" s="109">
        <v>1</v>
      </c>
      <c r="J15" s="109">
        <v>1</v>
      </c>
      <c r="K15" s="109">
        <v>1</v>
      </c>
      <c r="L15" s="109">
        <v>1</v>
      </c>
      <c r="M15" s="110" t="s">
        <v>286</v>
      </c>
      <c r="N15" s="110" t="s">
        <v>295</v>
      </c>
      <c r="O15" s="111">
        <v>100000</v>
      </c>
      <c r="P15" s="114"/>
    </row>
    <row r="16" spans="2:16" ht="115.5" customHeight="1" x14ac:dyDescent="0.3">
      <c r="B16" s="150"/>
      <c r="C16" s="152" t="s">
        <v>309</v>
      </c>
      <c r="D16" s="157" t="s">
        <v>280</v>
      </c>
      <c r="E16" s="106" t="s">
        <v>268</v>
      </c>
      <c r="F16" s="107" t="s">
        <v>142</v>
      </c>
      <c r="G16" s="107" t="s">
        <v>273</v>
      </c>
      <c r="H16" s="108" t="s">
        <v>29</v>
      </c>
      <c r="I16" s="109">
        <v>1</v>
      </c>
      <c r="J16" s="109">
        <v>1</v>
      </c>
      <c r="K16" s="109">
        <v>1</v>
      </c>
      <c r="L16" s="109">
        <v>1</v>
      </c>
      <c r="M16" s="145" t="s">
        <v>287</v>
      </c>
      <c r="N16" s="146" t="s">
        <v>296</v>
      </c>
      <c r="O16" s="141">
        <v>588800</v>
      </c>
      <c r="P16" s="160"/>
    </row>
    <row r="17" spans="2:16" ht="115.5" customHeight="1" x14ac:dyDescent="0.3">
      <c r="B17" s="150"/>
      <c r="C17" s="156"/>
      <c r="D17" s="158"/>
      <c r="E17" s="106" t="s">
        <v>269</v>
      </c>
      <c r="F17" s="107"/>
      <c r="G17" s="107" t="s">
        <v>274</v>
      </c>
      <c r="H17" s="108" t="s">
        <v>29</v>
      </c>
      <c r="I17" s="115">
        <v>1</v>
      </c>
      <c r="J17" s="115">
        <v>1</v>
      </c>
      <c r="K17" s="115">
        <v>1</v>
      </c>
      <c r="L17" s="115">
        <v>1</v>
      </c>
      <c r="M17" s="145"/>
      <c r="N17" s="146"/>
      <c r="O17" s="141"/>
      <c r="P17" s="160"/>
    </row>
    <row r="18" spans="2:16" ht="99" customHeight="1" x14ac:dyDescent="0.3">
      <c r="B18" s="150"/>
      <c r="C18" s="156"/>
      <c r="D18" s="158"/>
      <c r="E18" s="106" t="s">
        <v>267</v>
      </c>
      <c r="F18" s="107"/>
      <c r="G18" s="107" t="s">
        <v>275</v>
      </c>
      <c r="H18" s="108" t="s">
        <v>29</v>
      </c>
      <c r="I18" s="115">
        <v>1</v>
      </c>
      <c r="J18" s="115">
        <v>1</v>
      </c>
      <c r="K18" s="115">
        <v>1</v>
      </c>
      <c r="L18" s="115">
        <v>1</v>
      </c>
      <c r="M18" s="145"/>
      <c r="N18" s="146"/>
      <c r="O18" s="141"/>
      <c r="P18" s="160"/>
    </row>
    <row r="19" spans="2:16" ht="58.5" customHeight="1" x14ac:dyDescent="0.3">
      <c r="B19" s="151"/>
      <c r="C19" s="153"/>
      <c r="D19" s="159"/>
      <c r="E19" s="106" t="s">
        <v>161</v>
      </c>
      <c r="F19" s="107" t="s">
        <v>142</v>
      </c>
      <c r="G19" s="107" t="s">
        <v>162</v>
      </c>
      <c r="H19" s="108" t="s">
        <v>201</v>
      </c>
      <c r="I19" s="109"/>
      <c r="J19" s="116">
        <v>2</v>
      </c>
      <c r="K19" s="109"/>
      <c r="L19" s="116">
        <v>2</v>
      </c>
      <c r="M19" s="145"/>
      <c r="N19" s="146"/>
      <c r="O19" s="141"/>
      <c r="P19" s="160"/>
    </row>
    <row r="20" spans="2:16" ht="16.5" x14ac:dyDescent="0.3">
      <c r="B20" s="117"/>
      <c r="C20" s="118"/>
      <c r="E20" s="119"/>
      <c r="F20" s="120"/>
      <c r="G20" s="121"/>
      <c r="H20" s="122"/>
      <c r="I20" s="123"/>
      <c r="J20" s="123"/>
      <c r="K20" s="155" t="s">
        <v>206</v>
      </c>
      <c r="L20" s="155"/>
      <c r="M20" s="124"/>
      <c r="N20" s="124"/>
      <c r="O20" s="125">
        <f>SUM(O8:O19)</f>
        <v>2023500</v>
      </c>
      <c r="P20" s="126"/>
    </row>
    <row r="21" spans="2:16" ht="24.95" customHeight="1" x14ac:dyDescent="0.3">
      <c r="B21" s="127"/>
      <c r="C21" s="128"/>
      <c r="D21" s="129"/>
      <c r="E21" s="129"/>
      <c r="F21" s="129"/>
      <c r="G21" s="129"/>
      <c r="H21" s="128"/>
      <c r="I21" s="128"/>
      <c r="J21" s="128"/>
      <c r="K21" s="164" t="s">
        <v>22</v>
      </c>
      <c r="L21" s="164"/>
      <c r="M21" s="130"/>
      <c r="N21" s="130"/>
      <c r="O21" s="131">
        <v>108198573.91</v>
      </c>
      <c r="P21" s="132"/>
    </row>
    <row r="22" spans="2:16" ht="24.95" customHeight="1" x14ac:dyDescent="0.3">
      <c r="B22" s="133"/>
      <c r="C22" s="134"/>
      <c r="D22" s="135"/>
      <c r="E22" s="135"/>
      <c r="F22" s="135"/>
      <c r="G22" s="135"/>
      <c r="H22" s="134"/>
      <c r="I22" s="134"/>
      <c r="J22" s="134"/>
      <c r="K22" s="163" t="s">
        <v>58</v>
      </c>
      <c r="L22" s="163"/>
      <c r="M22" s="136"/>
      <c r="N22" s="136"/>
      <c r="O22" s="131">
        <f>SUM(O20:O21)</f>
        <v>110222073.91</v>
      </c>
      <c r="P22" s="132"/>
    </row>
    <row r="23" spans="2:16" ht="27.75" customHeight="1" x14ac:dyDescent="0.3">
      <c r="B23" s="25"/>
      <c r="C23" s="25"/>
      <c r="D23" s="137" t="s">
        <v>205</v>
      </c>
      <c r="E23" s="137">
        <v>7</v>
      </c>
      <c r="F23" s="137"/>
      <c r="G23" s="137"/>
      <c r="H23" s="25"/>
      <c r="I23" s="25"/>
      <c r="J23" s="25"/>
      <c r="K23" s="25"/>
      <c r="L23" s="25"/>
      <c r="M23" s="25"/>
      <c r="N23" s="25"/>
      <c r="O23" s="25"/>
    </row>
    <row r="24" spans="2:16" ht="26.25" customHeight="1" x14ac:dyDescent="0.3">
      <c r="B24" s="25"/>
      <c r="C24" s="25"/>
      <c r="D24" s="1"/>
      <c r="E24" s="1"/>
      <c r="F24" s="137"/>
      <c r="G24" s="137"/>
      <c r="H24" s="25"/>
      <c r="I24" s="25"/>
      <c r="J24" s="25"/>
      <c r="K24" s="25"/>
      <c r="L24" s="25"/>
      <c r="M24" s="25"/>
      <c r="N24" s="25"/>
    </row>
    <row r="25" spans="2:16" ht="26.25" customHeight="1" x14ac:dyDescent="0.3">
      <c r="B25" s="25"/>
      <c r="C25" s="25"/>
      <c r="D25" s="137"/>
      <c r="E25" s="137"/>
      <c r="F25" s="137"/>
      <c r="G25" s="137"/>
      <c r="H25" s="25"/>
      <c r="I25" s="25"/>
      <c r="J25" s="25"/>
      <c r="K25" s="25"/>
      <c r="L25" s="25"/>
      <c r="M25" s="25"/>
      <c r="N25" s="25"/>
      <c r="O25" s="131">
        <v>110222073.91</v>
      </c>
    </row>
    <row r="26" spans="2:16" ht="262.5" customHeight="1" x14ac:dyDescent="0.3">
      <c r="B26" s="27"/>
      <c r="C26" s="27"/>
      <c r="D26" s="138"/>
      <c r="E26" s="138"/>
      <c r="F26" s="138"/>
      <c r="G26" s="138"/>
      <c r="H26" s="27"/>
      <c r="I26" s="27" t="s">
        <v>207</v>
      </c>
      <c r="J26" s="27"/>
      <c r="K26" s="27"/>
      <c r="L26" s="27"/>
      <c r="M26" s="27"/>
      <c r="N26" s="27"/>
      <c r="O26" s="27"/>
    </row>
    <row r="27" spans="2:16" ht="262.5" customHeight="1" x14ac:dyDescent="0.3">
      <c r="B27" s="27"/>
      <c r="C27" s="27"/>
      <c r="D27" s="138"/>
      <c r="E27" s="138"/>
      <c r="F27" s="138"/>
      <c r="G27" s="138"/>
      <c r="H27" s="27"/>
      <c r="I27" s="27"/>
      <c r="J27" s="27"/>
      <c r="K27" s="27"/>
      <c r="L27" s="27"/>
      <c r="M27" s="27"/>
      <c r="N27" s="27"/>
      <c r="O27" s="27"/>
    </row>
    <row r="28" spans="2:16" ht="262.5" customHeight="1" x14ac:dyDescent="0.3">
      <c r="C28" s="139"/>
    </row>
    <row r="29" spans="2:16" ht="262.5" customHeight="1" x14ac:dyDescent="0.3">
      <c r="C29" s="139" t="s">
        <v>301</v>
      </c>
    </row>
    <row r="30" spans="2:16" ht="262.5" customHeight="1" x14ac:dyDescent="0.3">
      <c r="C30" s="139"/>
    </row>
    <row r="31" spans="2:16" ht="262.5" customHeight="1" x14ac:dyDescent="0.3">
      <c r="C31" s="139" t="s">
        <v>302</v>
      </c>
    </row>
    <row r="32" spans="2:16" ht="262.5" customHeight="1" x14ac:dyDescent="0.3">
      <c r="C32" s="139"/>
    </row>
  </sheetData>
  <mergeCells count="36">
    <mergeCell ref="P9:P10"/>
    <mergeCell ref="P11:P12"/>
    <mergeCell ref="P16:P19"/>
    <mergeCell ref="B1:P1"/>
    <mergeCell ref="K22:L22"/>
    <mergeCell ref="K21:L21"/>
    <mergeCell ref="B5:B7"/>
    <mergeCell ref="C5:C7"/>
    <mergeCell ref="D5:L5"/>
    <mergeCell ref="C2:P2"/>
    <mergeCell ref="C3:P3"/>
    <mergeCell ref="P5:P7"/>
    <mergeCell ref="D6:D7"/>
    <mergeCell ref="E6:E7"/>
    <mergeCell ref="F6:F7"/>
    <mergeCell ref="G6:G7"/>
    <mergeCell ref="B8:B19"/>
    <mergeCell ref="C11:C12"/>
    <mergeCell ref="D11:D12"/>
    <mergeCell ref="K20:L20"/>
    <mergeCell ref="C16:C19"/>
    <mergeCell ref="D16:D19"/>
    <mergeCell ref="C9:C10"/>
    <mergeCell ref="D9:D10"/>
    <mergeCell ref="O16:O19"/>
    <mergeCell ref="O5:O7"/>
    <mergeCell ref="O11:O12"/>
    <mergeCell ref="H6:H7"/>
    <mergeCell ref="I6:L6"/>
    <mergeCell ref="H9:H10"/>
    <mergeCell ref="M16:M19"/>
    <mergeCell ref="N16:N19"/>
    <mergeCell ref="M11:M12"/>
    <mergeCell ref="N11:N12"/>
    <mergeCell ref="M9:M10"/>
    <mergeCell ref="N9:N10"/>
  </mergeCells>
  <printOptions horizontalCentered="1"/>
  <pageMargins left="0.70866141732283472" right="0.70866141732283472" top="0.74803149606299213" bottom="0.74803149606299213" header="0.31496062992125984" footer="0.31496062992125984"/>
  <pageSetup scale="31" orientation="landscape" r:id="rId1"/>
  <rowBreaks count="1" manualBreakCount="1">
    <brk id="15" max="1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41" workbookViewId="0">
      <selection activeCell="E54" sqref="E54"/>
    </sheetView>
  </sheetViews>
  <sheetFormatPr baseColWidth="10" defaultRowHeight="15" x14ac:dyDescent="0.25"/>
  <cols>
    <col min="1" max="1" width="38.7109375" customWidth="1"/>
    <col min="2" max="2" width="7.140625" customWidth="1"/>
    <col min="3" max="3" width="5.7109375" customWidth="1"/>
    <col min="4" max="4" width="7.140625" customWidth="1"/>
    <col min="5" max="5" width="17.140625" bestFit="1" customWidth="1"/>
    <col min="6" max="6" width="21.7109375" customWidth="1"/>
    <col min="10" max="10" width="27.28515625" customWidth="1"/>
  </cols>
  <sheetData>
    <row r="1" spans="1:5" ht="18" x14ac:dyDescent="0.25">
      <c r="A1" s="169" t="s">
        <v>4</v>
      </c>
      <c r="B1" s="170"/>
      <c r="C1" s="170"/>
      <c r="D1" s="170"/>
      <c r="E1" s="170"/>
    </row>
    <row r="2" spans="1:5" x14ac:dyDescent="0.25">
      <c r="A2" s="82"/>
      <c r="B2" s="83"/>
      <c r="C2" s="83"/>
      <c r="D2" s="84"/>
      <c r="E2" s="83"/>
    </row>
    <row r="3" spans="1:5" ht="15" customHeight="1" x14ac:dyDescent="0.25">
      <c r="A3" s="85" t="s">
        <v>60</v>
      </c>
      <c r="B3" s="86" t="s">
        <v>211</v>
      </c>
      <c r="C3" s="86" t="s">
        <v>212</v>
      </c>
      <c r="D3" s="86" t="s">
        <v>213</v>
      </c>
      <c r="E3" s="85" t="s">
        <v>214</v>
      </c>
    </row>
    <row r="4" spans="1:5" ht="15" customHeight="1" x14ac:dyDescent="0.25">
      <c r="A4" s="87" t="s">
        <v>215</v>
      </c>
      <c r="B4" s="88" t="s">
        <v>216</v>
      </c>
      <c r="C4" s="88" t="s">
        <v>217</v>
      </c>
      <c r="D4" s="88" t="s">
        <v>217</v>
      </c>
      <c r="E4" s="81">
        <v>31171761.719999999</v>
      </c>
    </row>
    <row r="5" spans="1:5" ht="15" customHeight="1" x14ac:dyDescent="0.25">
      <c r="A5" s="97" t="s">
        <v>218</v>
      </c>
      <c r="B5" s="98" t="s">
        <v>216</v>
      </c>
      <c r="C5" s="98" t="s">
        <v>217</v>
      </c>
      <c r="D5" s="98" t="s">
        <v>219</v>
      </c>
      <c r="E5" s="99">
        <v>59582033.93</v>
      </c>
    </row>
    <row r="6" spans="1:5" ht="15" customHeight="1" x14ac:dyDescent="0.25">
      <c r="A6" s="87" t="s">
        <v>220</v>
      </c>
      <c r="B6" s="88" t="s">
        <v>216</v>
      </c>
      <c r="C6" s="88" t="s">
        <v>219</v>
      </c>
      <c r="D6" s="88" t="s">
        <v>217</v>
      </c>
      <c r="E6" s="81">
        <v>13219412.34</v>
      </c>
    </row>
    <row r="7" spans="1:5" ht="15" customHeight="1" x14ac:dyDescent="0.25">
      <c r="A7" s="87" t="s">
        <v>221</v>
      </c>
      <c r="B7" s="88" t="s">
        <v>216</v>
      </c>
      <c r="C7" s="88" t="s">
        <v>219</v>
      </c>
      <c r="D7" s="88" t="s">
        <v>222</v>
      </c>
      <c r="E7" s="81">
        <v>17144468.940000001</v>
      </c>
    </row>
    <row r="8" spans="1:5" ht="15" customHeight="1" x14ac:dyDescent="0.25">
      <c r="A8" s="87" t="s">
        <v>223</v>
      </c>
      <c r="B8" s="88" t="s">
        <v>216</v>
      </c>
      <c r="C8" s="88" t="s">
        <v>219</v>
      </c>
      <c r="D8" s="88" t="s">
        <v>219</v>
      </c>
      <c r="E8" s="81">
        <v>11154286.529999999</v>
      </c>
    </row>
    <row r="9" spans="1:5" ht="15" customHeight="1" x14ac:dyDescent="0.25">
      <c r="A9" s="87" t="s">
        <v>224</v>
      </c>
      <c r="B9" s="88" t="s">
        <v>216</v>
      </c>
      <c r="C9" s="88" t="s">
        <v>219</v>
      </c>
      <c r="D9" s="88" t="s">
        <v>225</v>
      </c>
      <c r="E9" s="81">
        <v>5173037.26</v>
      </c>
    </row>
    <row r="10" spans="1:5" ht="15" customHeight="1" x14ac:dyDescent="0.25">
      <c r="A10" s="87" t="s">
        <v>78</v>
      </c>
      <c r="B10" s="88" t="s">
        <v>216</v>
      </c>
      <c r="C10" s="88" t="s">
        <v>219</v>
      </c>
      <c r="D10" s="88" t="s">
        <v>226</v>
      </c>
      <c r="E10" s="81">
        <v>7566078.3899999997</v>
      </c>
    </row>
    <row r="11" spans="1:5" ht="15" customHeight="1" x14ac:dyDescent="0.25">
      <c r="A11" s="87" t="s">
        <v>227</v>
      </c>
      <c r="B11" s="88" t="s">
        <v>216</v>
      </c>
      <c r="C11" s="88" t="s">
        <v>225</v>
      </c>
      <c r="D11" s="88" t="s">
        <v>217</v>
      </c>
      <c r="E11" s="81">
        <v>12395138.99</v>
      </c>
    </row>
    <row r="12" spans="1:5" ht="15" customHeight="1" x14ac:dyDescent="0.25">
      <c r="A12" s="87" t="s">
        <v>228</v>
      </c>
      <c r="B12" s="88" t="s">
        <v>216</v>
      </c>
      <c r="C12" s="88" t="s">
        <v>225</v>
      </c>
      <c r="D12" s="88" t="s">
        <v>219</v>
      </c>
      <c r="E12" s="81">
        <v>2007851.89</v>
      </c>
    </row>
    <row r="13" spans="1:5" ht="15" customHeight="1" x14ac:dyDescent="0.25">
      <c r="A13" s="87" t="s">
        <v>229</v>
      </c>
      <c r="B13" s="88" t="s">
        <v>216</v>
      </c>
      <c r="C13" s="88" t="s">
        <v>225</v>
      </c>
      <c r="D13" s="88" t="s">
        <v>225</v>
      </c>
      <c r="E13" s="81">
        <v>6692839.6299999999</v>
      </c>
    </row>
    <row r="14" spans="1:5" ht="15" customHeight="1" x14ac:dyDescent="0.25">
      <c r="A14" s="87" t="s">
        <v>230</v>
      </c>
      <c r="B14" s="88" t="s">
        <v>216</v>
      </c>
      <c r="C14" s="88" t="s">
        <v>225</v>
      </c>
      <c r="D14" s="88" t="s">
        <v>231</v>
      </c>
      <c r="E14" s="81">
        <v>334641.98</v>
      </c>
    </row>
    <row r="15" spans="1:5" ht="15" customHeight="1" x14ac:dyDescent="0.25">
      <c r="A15" s="87" t="s">
        <v>232</v>
      </c>
      <c r="B15" s="88" t="s">
        <v>216</v>
      </c>
      <c r="C15" s="88" t="s">
        <v>231</v>
      </c>
      <c r="D15" s="88" t="s">
        <v>217</v>
      </c>
      <c r="E15" s="81">
        <v>6799925.0599999996</v>
      </c>
    </row>
    <row r="16" spans="1:5" ht="15" customHeight="1" x14ac:dyDescent="0.25">
      <c r="A16" s="87" t="s">
        <v>233</v>
      </c>
      <c r="B16" s="88" t="s">
        <v>216</v>
      </c>
      <c r="C16" s="88" t="s">
        <v>231</v>
      </c>
      <c r="D16" s="88" t="s">
        <v>222</v>
      </c>
      <c r="E16" s="81">
        <v>2007851.89</v>
      </c>
    </row>
    <row r="17" spans="1:11" ht="15" customHeight="1" x14ac:dyDescent="0.25">
      <c r="A17" s="87" t="s">
        <v>234</v>
      </c>
      <c r="B17" s="88" t="s">
        <v>216</v>
      </c>
      <c r="C17" s="88" t="s">
        <v>231</v>
      </c>
      <c r="D17" s="88" t="s">
        <v>219</v>
      </c>
      <c r="E17" s="81">
        <v>4015703.78</v>
      </c>
    </row>
    <row r="18" spans="1:11" ht="15" customHeight="1" x14ac:dyDescent="0.25">
      <c r="A18" s="87" t="s">
        <v>235</v>
      </c>
      <c r="B18" s="88" t="s">
        <v>216</v>
      </c>
      <c r="C18" s="88" t="s">
        <v>231</v>
      </c>
      <c r="D18" s="88" t="s">
        <v>225</v>
      </c>
      <c r="E18" s="81">
        <v>334641.98</v>
      </c>
    </row>
    <row r="19" spans="1:11" ht="15" customHeight="1" x14ac:dyDescent="0.25">
      <c r="A19" s="87" t="s">
        <v>236</v>
      </c>
      <c r="B19" s="88" t="s">
        <v>216</v>
      </c>
      <c r="C19" s="88" t="s">
        <v>231</v>
      </c>
      <c r="D19" s="88" t="s">
        <v>231</v>
      </c>
      <c r="E19" s="81">
        <v>7134567.0499999998</v>
      </c>
    </row>
    <row r="20" spans="1:11" ht="15" customHeight="1" x14ac:dyDescent="0.25">
      <c r="A20" s="89" t="s">
        <v>22</v>
      </c>
      <c r="B20" s="90"/>
      <c r="C20" s="91"/>
      <c r="D20" s="90"/>
      <c r="E20" s="96">
        <f>186734241.36+4523480.33</f>
        <v>191257721.69000003</v>
      </c>
    </row>
    <row r="21" spans="1:11" ht="15" customHeight="1" x14ac:dyDescent="0.25">
      <c r="A21" s="93"/>
      <c r="B21" s="94"/>
      <c r="C21" s="94"/>
      <c r="D21" s="94"/>
      <c r="E21" s="94"/>
    </row>
    <row r="22" spans="1:11" ht="15" customHeight="1" x14ac:dyDescent="0.25">
      <c r="A22" s="87" t="s">
        <v>125</v>
      </c>
      <c r="B22" s="88" t="s">
        <v>237</v>
      </c>
      <c r="C22" s="88" t="s">
        <v>231</v>
      </c>
      <c r="D22" s="88" t="s">
        <v>217</v>
      </c>
      <c r="E22" s="81">
        <v>47520</v>
      </c>
    </row>
    <row r="23" spans="1:11" ht="15" customHeight="1" x14ac:dyDescent="0.25">
      <c r="A23" s="87" t="s">
        <v>114</v>
      </c>
      <c r="B23" s="88" t="s">
        <v>237</v>
      </c>
      <c r="C23" s="88" t="s">
        <v>231</v>
      </c>
      <c r="D23" s="88" t="s">
        <v>222</v>
      </c>
      <c r="E23" s="81">
        <v>356500</v>
      </c>
    </row>
    <row r="24" spans="1:11" ht="38.25" x14ac:dyDescent="0.25">
      <c r="A24" s="89" t="s">
        <v>238</v>
      </c>
      <c r="B24" s="90"/>
      <c r="C24" s="91"/>
      <c r="D24" s="90"/>
      <c r="E24" s="96">
        <v>404020</v>
      </c>
    </row>
    <row r="25" spans="1:11" ht="15" customHeight="1" x14ac:dyDescent="0.25">
      <c r="A25" s="93"/>
      <c r="B25" s="94"/>
      <c r="C25" s="94"/>
      <c r="D25" s="94"/>
      <c r="E25" s="94"/>
    </row>
    <row r="26" spans="1:11" ht="15" customHeight="1" x14ac:dyDescent="0.25">
      <c r="A26" s="87" t="s">
        <v>125</v>
      </c>
      <c r="B26" s="88" t="s">
        <v>237</v>
      </c>
      <c r="C26" s="88" t="s">
        <v>231</v>
      </c>
      <c r="D26" s="88" t="s">
        <v>217</v>
      </c>
      <c r="E26" s="81">
        <v>298080</v>
      </c>
    </row>
    <row r="27" spans="1:11" ht="15" customHeight="1" x14ac:dyDescent="0.25">
      <c r="A27" s="87" t="s">
        <v>114</v>
      </c>
      <c r="B27" s="88" t="s">
        <v>237</v>
      </c>
      <c r="C27" s="88" t="s">
        <v>231</v>
      </c>
      <c r="D27" s="88" t="s">
        <v>222</v>
      </c>
      <c r="E27" s="81">
        <v>2495500</v>
      </c>
    </row>
    <row r="28" spans="1:11" ht="15" customHeight="1" x14ac:dyDescent="0.25">
      <c r="A28" s="97" t="s">
        <v>239</v>
      </c>
      <c r="B28" s="98" t="s">
        <v>240</v>
      </c>
      <c r="C28" s="98" t="s">
        <v>241</v>
      </c>
      <c r="D28" s="98" t="s">
        <v>217</v>
      </c>
      <c r="E28" s="99">
        <v>41500000</v>
      </c>
    </row>
    <row r="29" spans="1:11" ht="81.75" customHeight="1" x14ac:dyDescent="0.25">
      <c r="A29" s="89" t="s">
        <v>242</v>
      </c>
      <c r="B29" s="90"/>
      <c r="C29" s="91"/>
      <c r="D29" s="90"/>
      <c r="E29" s="92">
        <v>44293580</v>
      </c>
      <c r="F29" t="s">
        <v>256</v>
      </c>
      <c r="G29" s="171" t="s">
        <v>255</v>
      </c>
      <c r="H29" s="171"/>
      <c r="I29" s="171"/>
      <c r="J29" s="171"/>
      <c r="K29" s="171"/>
    </row>
    <row r="30" spans="1:11" ht="15" customHeight="1" x14ac:dyDescent="0.25">
      <c r="A30" s="93"/>
      <c r="B30" s="94"/>
      <c r="C30" s="94"/>
      <c r="D30" s="94"/>
      <c r="E30" s="94"/>
    </row>
    <row r="31" spans="1:11" ht="15" customHeight="1" x14ac:dyDescent="0.25">
      <c r="A31" s="87" t="s">
        <v>243</v>
      </c>
      <c r="B31" s="88" t="s">
        <v>237</v>
      </c>
      <c r="C31" s="88" t="s">
        <v>222</v>
      </c>
      <c r="D31" s="88" t="s">
        <v>226</v>
      </c>
      <c r="E31" s="81">
        <v>250000</v>
      </c>
    </row>
    <row r="32" spans="1:11" ht="15" customHeight="1" x14ac:dyDescent="0.25">
      <c r="A32" s="87" t="s">
        <v>114</v>
      </c>
      <c r="B32" s="88" t="s">
        <v>237</v>
      </c>
      <c r="C32" s="88" t="s">
        <v>231</v>
      </c>
      <c r="D32" s="88" t="s">
        <v>222</v>
      </c>
      <c r="E32" s="81">
        <v>189000</v>
      </c>
    </row>
    <row r="33" spans="1:11" ht="38.25" x14ac:dyDescent="0.25">
      <c r="A33" s="89" t="s">
        <v>244</v>
      </c>
      <c r="B33" s="90"/>
      <c r="C33" s="91"/>
      <c r="D33" s="90"/>
      <c r="E33" s="96">
        <v>439000</v>
      </c>
      <c r="F33" t="s">
        <v>256</v>
      </c>
      <c r="G33" s="171" t="s">
        <v>210</v>
      </c>
      <c r="H33" s="171"/>
      <c r="I33" s="171"/>
      <c r="J33" s="171"/>
      <c r="K33" s="171"/>
    </row>
    <row r="34" spans="1:11" ht="15" customHeight="1" x14ac:dyDescent="0.25">
      <c r="A34" s="93"/>
      <c r="B34" s="94"/>
      <c r="C34" s="94"/>
      <c r="D34" s="94"/>
      <c r="E34" s="94"/>
    </row>
    <row r="35" spans="1:11" ht="15" customHeight="1" x14ac:dyDescent="0.25">
      <c r="A35" s="87" t="s">
        <v>125</v>
      </c>
      <c r="B35" s="88" t="s">
        <v>237</v>
      </c>
      <c r="C35" s="88" t="s">
        <v>231</v>
      </c>
      <c r="D35" s="88" t="s">
        <v>217</v>
      </c>
      <c r="E35" s="81">
        <v>95040</v>
      </c>
    </row>
    <row r="36" spans="1:11" ht="15" customHeight="1" x14ac:dyDescent="0.25">
      <c r="A36" s="87" t="s">
        <v>114</v>
      </c>
      <c r="B36" s="88" t="s">
        <v>237</v>
      </c>
      <c r="C36" s="88" t="s">
        <v>231</v>
      </c>
      <c r="D36" s="88" t="s">
        <v>222</v>
      </c>
      <c r="E36" s="81">
        <v>213900</v>
      </c>
    </row>
    <row r="37" spans="1:11" ht="15" customHeight="1" x14ac:dyDescent="0.25">
      <c r="A37" s="87" t="s">
        <v>245</v>
      </c>
      <c r="B37" s="88" t="s">
        <v>246</v>
      </c>
      <c r="C37" s="88" t="s">
        <v>217</v>
      </c>
      <c r="D37" s="88" t="s">
        <v>225</v>
      </c>
      <c r="E37" s="81">
        <v>1250000</v>
      </c>
    </row>
    <row r="38" spans="1:11" ht="55.5" customHeight="1" x14ac:dyDescent="0.25">
      <c r="A38" s="89" t="s">
        <v>247</v>
      </c>
      <c r="B38" s="90"/>
      <c r="C38" s="91"/>
      <c r="D38" s="90"/>
      <c r="E38" s="96">
        <v>1558940</v>
      </c>
    </row>
    <row r="39" spans="1:11" ht="15" customHeight="1" x14ac:dyDescent="0.25">
      <c r="A39" s="93"/>
      <c r="B39" s="94"/>
      <c r="C39" s="94"/>
      <c r="D39" s="94"/>
      <c r="E39" s="94"/>
    </row>
    <row r="40" spans="1:11" ht="15" customHeight="1" x14ac:dyDescent="0.25">
      <c r="A40" s="87" t="s">
        <v>248</v>
      </c>
      <c r="B40" s="88" t="s">
        <v>249</v>
      </c>
      <c r="C40" s="88" t="s">
        <v>226</v>
      </c>
      <c r="D40" s="88" t="s">
        <v>219</v>
      </c>
      <c r="E40" s="81">
        <v>500000</v>
      </c>
    </row>
    <row r="41" spans="1:11" ht="64.5" customHeight="1" x14ac:dyDescent="0.25">
      <c r="A41" s="89" t="s">
        <v>250</v>
      </c>
      <c r="B41" s="90"/>
      <c r="C41" s="91"/>
      <c r="D41" s="90"/>
      <c r="E41" s="96">
        <v>500000</v>
      </c>
    </row>
    <row r="42" spans="1:11" ht="15" customHeight="1" x14ac:dyDescent="0.25">
      <c r="A42" s="93"/>
      <c r="B42" s="94"/>
      <c r="C42" s="94"/>
      <c r="D42" s="94"/>
      <c r="E42" s="94"/>
    </row>
    <row r="43" spans="1:11" ht="15" customHeight="1" x14ac:dyDescent="0.25">
      <c r="A43" s="87" t="s">
        <v>251</v>
      </c>
      <c r="B43" s="88" t="s">
        <v>237</v>
      </c>
      <c r="C43" s="88" t="s">
        <v>219</v>
      </c>
      <c r="D43" s="88" t="s">
        <v>219</v>
      </c>
      <c r="E43" s="81">
        <v>699100</v>
      </c>
    </row>
    <row r="44" spans="1:11" ht="15" customHeight="1" x14ac:dyDescent="0.25">
      <c r="A44" s="87" t="s">
        <v>114</v>
      </c>
      <c r="B44" s="88" t="s">
        <v>237</v>
      </c>
      <c r="C44" s="88" t="s">
        <v>231</v>
      </c>
      <c r="D44" s="88" t="s">
        <v>222</v>
      </c>
      <c r="E44" s="81">
        <v>285200</v>
      </c>
    </row>
    <row r="45" spans="1:11" ht="38.25" x14ac:dyDescent="0.25">
      <c r="A45" s="89" t="s">
        <v>252</v>
      </c>
      <c r="B45" s="90"/>
      <c r="C45" s="91"/>
      <c r="D45" s="90"/>
      <c r="E45" s="92">
        <v>984300</v>
      </c>
      <c r="F45" t="s">
        <v>256</v>
      </c>
      <c r="G45" s="172" t="s">
        <v>204</v>
      </c>
      <c r="H45" s="172"/>
      <c r="I45" s="172"/>
      <c r="J45" s="172"/>
    </row>
    <row r="46" spans="1:11" ht="15" customHeight="1" x14ac:dyDescent="0.25">
      <c r="A46" s="93"/>
      <c r="B46" s="94"/>
      <c r="C46" s="94"/>
      <c r="D46" s="94"/>
      <c r="E46" s="94"/>
    </row>
    <row r="47" spans="1:11" ht="15" customHeight="1" x14ac:dyDescent="0.25">
      <c r="A47" s="87" t="s">
        <v>125</v>
      </c>
      <c r="B47" s="88" t="s">
        <v>237</v>
      </c>
      <c r="C47" s="88" t="s">
        <v>231</v>
      </c>
      <c r="D47" s="88" t="s">
        <v>217</v>
      </c>
      <c r="E47" s="81">
        <v>47520</v>
      </c>
    </row>
    <row r="48" spans="1:11" ht="15" customHeight="1" x14ac:dyDescent="0.25">
      <c r="A48" s="87" t="s">
        <v>114</v>
      </c>
      <c r="B48" s="88" t="s">
        <v>237</v>
      </c>
      <c r="C48" s="88" t="s">
        <v>231</v>
      </c>
      <c r="D48" s="88" t="s">
        <v>222</v>
      </c>
      <c r="E48" s="81">
        <v>126000</v>
      </c>
    </row>
    <row r="49" spans="1:5" ht="38.25" x14ac:dyDescent="0.25">
      <c r="A49" s="89" t="s">
        <v>253</v>
      </c>
      <c r="B49" s="90"/>
      <c r="C49" s="91"/>
      <c r="D49" s="90"/>
      <c r="E49" s="92">
        <v>173520</v>
      </c>
    </row>
    <row r="50" spans="1:5" ht="15" customHeight="1" x14ac:dyDescent="0.25">
      <c r="A50" s="93"/>
      <c r="B50" s="94"/>
      <c r="C50" s="94"/>
      <c r="D50" s="94"/>
      <c r="E50" s="94"/>
    </row>
    <row r="51" spans="1:5" ht="15" customHeight="1" x14ac:dyDescent="0.25">
      <c r="A51" s="95" t="s">
        <v>254</v>
      </c>
      <c r="B51" s="83"/>
      <c r="C51" s="83"/>
      <c r="D51" s="83"/>
      <c r="E51" s="81">
        <f>+E49+E45+E41+E38+E33+E29+E24</f>
        <v>48353360</v>
      </c>
    </row>
    <row r="52" spans="1:5" ht="15" customHeight="1" x14ac:dyDescent="0.25">
      <c r="E52" s="59">
        <f>+E20</f>
        <v>191257721.69000003</v>
      </c>
    </row>
    <row r="53" spans="1:5" x14ac:dyDescent="0.25">
      <c r="E53" s="59">
        <f>+E51+E52</f>
        <v>239611081.69000003</v>
      </c>
    </row>
  </sheetData>
  <mergeCells count="4">
    <mergeCell ref="A1:E1"/>
    <mergeCell ref="G29:K29"/>
    <mergeCell ref="G33:K33"/>
    <mergeCell ref="G45:J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48"/>
  <sheetViews>
    <sheetView workbookViewId="0">
      <selection activeCell="B33" sqref="B33"/>
    </sheetView>
  </sheetViews>
  <sheetFormatPr baseColWidth="10" defaultRowHeight="15" x14ac:dyDescent="0.25"/>
  <cols>
    <col min="1" max="2" width="40.7109375" customWidth="1"/>
    <col min="3" max="3" width="38.85546875" bestFit="1" customWidth="1"/>
    <col min="4" max="4" width="18.28515625" customWidth="1"/>
    <col min="5" max="5" width="12.5703125" hidden="1" customWidth="1"/>
    <col min="6" max="6" width="16.85546875" customWidth="1"/>
    <col min="253" max="253" width="28.85546875" bestFit="1" customWidth="1"/>
    <col min="254" max="254" width="38.85546875" bestFit="1" customWidth="1"/>
    <col min="255" max="255" width="13.7109375" bestFit="1" customWidth="1"/>
    <col min="256" max="256" width="11.5703125" bestFit="1" customWidth="1"/>
    <col min="257" max="257" width="14.140625" bestFit="1" customWidth="1"/>
    <col min="258" max="258" width="14.42578125" bestFit="1" customWidth="1"/>
    <col min="259" max="259" width="15.85546875" bestFit="1" customWidth="1"/>
    <col min="260" max="260" width="12.7109375" bestFit="1" customWidth="1"/>
    <col min="509" max="509" width="28.85546875" bestFit="1" customWidth="1"/>
    <col min="510" max="510" width="38.85546875" bestFit="1" customWidth="1"/>
    <col min="511" max="511" width="13.7109375" bestFit="1" customWidth="1"/>
    <col min="512" max="512" width="11.5703125" bestFit="1" customWidth="1"/>
    <col min="513" max="513" width="14.140625" bestFit="1" customWidth="1"/>
    <col min="514" max="514" width="14.42578125" bestFit="1" customWidth="1"/>
    <col min="515" max="515" width="15.85546875" bestFit="1" customWidth="1"/>
    <col min="516" max="516" width="12.7109375" bestFit="1" customWidth="1"/>
    <col min="765" max="765" width="28.85546875" bestFit="1" customWidth="1"/>
    <col min="766" max="766" width="38.85546875" bestFit="1" customWidth="1"/>
    <col min="767" max="767" width="13.7109375" bestFit="1" customWidth="1"/>
    <col min="768" max="768" width="11.5703125" bestFit="1" customWidth="1"/>
    <col min="769" max="769" width="14.140625" bestFit="1" customWidth="1"/>
    <col min="770" max="770" width="14.42578125" bestFit="1" customWidth="1"/>
    <col min="771" max="771" width="15.85546875" bestFit="1" customWidth="1"/>
    <col min="772" max="772" width="12.7109375" bestFit="1" customWidth="1"/>
    <col min="1021" max="1021" width="28.85546875" bestFit="1" customWidth="1"/>
    <col min="1022" max="1022" width="38.85546875" bestFit="1" customWidth="1"/>
    <col min="1023" max="1023" width="13.7109375" bestFit="1" customWidth="1"/>
    <col min="1024" max="1024" width="11.5703125" bestFit="1" customWidth="1"/>
    <col min="1025" max="1025" width="14.140625" bestFit="1" customWidth="1"/>
    <col min="1026" max="1026" width="14.42578125" bestFit="1" customWidth="1"/>
    <col min="1027" max="1027" width="15.85546875" bestFit="1" customWidth="1"/>
    <col min="1028" max="1028" width="12.7109375" bestFit="1" customWidth="1"/>
    <col min="1277" max="1277" width="28.85546875" bestFit="1" customWidth="1"/>
    <col min="1278" max="1278" width="38.85546875" bestFit="1" customWidth="1"/>
    <col min="1279" max="1279" width="13.7109375" bestFit="1" customWidth="1"/>
    <col min="1280" max="1280" width="11.5703125" bestFit="1" customWidth="1"/>
    <col min="1281" max="1281" width="14.140625" bestFit="1" customWidth="1"/>
    <col min="1282" max="1282" width="14.42578125" bestFit="1" customWidth="1"/>
    <col min="1283" max="1283" width="15.85546875" bestFit="1" customWidth="1"/>
    <col min="1284" max="1284" width="12.7109375" bestFit="1" customWidth="1"/>
    <col min="1533" max="1533" width="28.85546875" bestFit="1" customWidth="1"/>
    <col min="1534" max="1534" width="38.85546875" bestFit="1" customWidth="1"/>
    <col min="1535" max="1535" width="13.7109375" bestFit="1" customWidth="1"/>
    <col min="1536" max="1536" width="11.5703125" bestFit="1" customWidth="1"/>
    <col min="1537" max="1537" width="14.140625" bestFit="1" customWidth="1"/>
    <col min="1538" max="1538" width="14.42578125" bestFit="1" customWidth="1"/>
    <col min="1539" max="1539" width="15.85546875" bestFit="1" customWidth="1"/>
    <col min="1540" max="1540" width="12.7109375" bestFit="1" customWidth="1"/>
    <col min="1789" max="1789" width="28.85546875" bestFit="1" customWidth="1"/>
    <col min="1790" max="1790" width="38.85546875" bestFit="1" customWidth="1"/>
    <col min="1791" max="1791" width="13.7109375" bestFit="1" customWidth="1"/>
    <col min="1792" max="1792" width="11.5703125" bestFit="1" customWidth="1"/>
    <col min="1793" max="1793" width="14.140625" bestFit="1" customWidth="1"/>
    <col min="1794" max="1794" width="14.42578125" bestFit="1" customWidth="1"/>
    <col min="1795" max="1795" width="15.85546875" bestFit="1" customWidth="1"/>
    <col min="1796" max="1796" width="12.7109375" bestFit="1" customWidth="1"/>
    <col min="2045" max="2045" width="28.85546875" bestFit="1" customWidth="1"/>
    <col min="2046" max="2046" width="38.85546875" bestFit="1" customWidth="1"/>
    <col min="2047" max="2047" width="13.7109375" bestFit="1" customWidth="1"/>
    <col min="2048" max="2048" width="11.5703125" bestFit="1" customWidth="1"/>
    <col min="2049" max="2049" width="14.140625" bestFit="1" customWidth="1"/>
    <col min="2050" max="2050" width="14.42578125" bestFit="1" customWidth="1"/>
    <col min="2051" max="2051" width="15.85546875" bestFit="1" customWidth="1"/>
    <col min="2052" max="2052" width="12.7109375" bestFit="1" customWidth="1"/>
    <col min="2301" max="2301" width="28.85546875" bestFit="1" customWidth="1"/>
    <col min="2302" max="2302" width="38.85546875" bestFit="1" customWidth="1"/>
    <col min="2303" max="2303" width="13.7109375" bestFit="1" customWidth="1"/>
    <col min="2304" max="2304" width="11.5703125" bestFit="1" customWidth="1"/>
    <col min="2305" max="2305" width="14.140625" bestFit="1" customWidth="1"/>
    <col min="2306" max="2306" width="14.42578125" bestFit="1" customWidth="1"/>
    <col min="2307" max="2307" width="15.85546875" bestFit="1" customWidth="1"/>
    <col min="2308" max="2308" width="12.7109375" bestFit="1" customWidth="1"/>
    <col min="2557" max="2557" width="28.85546875" bestFit="1" customWidth="1"/>
    <col min="2558" max="2558" width="38.85546875" bestFit="1" customWidth="1"/>
    <col min="2559" max="2559" width="13.7109375" bestFit="1" customWidth="1"/>
    <col min="2560" max="2560" width="11.5703125" bestFit="1" customWidth="1"/>
    <col min="2561" max="2561" width="14.140625" bestFit="1" customWidth="1"/>
    <col min="2562" max="2562" width="14.42578125" bestFit="1" customWidth="1"/>
    <col min="2563" max="2563" width="15.85546875" bestFit="1" customWidth="1"/>
    <col min="2564" max="2564" width="12.7109375" bestFit="1" customWidth="1"/>
    <col min="2813" max="2813" width="28.85546875" bestFit="1" customWidth="1"/>
    <col min="2814" max="2814" width="38.85546875" bestFit="1" customWidth="1"/>
    <col min="2815" max="2815" width="13.7109375" bestFit="1" customWidth="1"/>
    <col min="2816" max="2816" width="11.5703125" bestFit="1" customWidth="1"/>
    <col min="2817" max="2817" width="14.140625" bestFit="1" customWidth="1"/>
    <col min="2818" max="2818" width="14.42578125" bestFit="1" customWidth="1"/>
    <col min="2819" max="2819" width="15.85546875" bestFit="1" customWidth="1"/>
    <col min="2820" max="2820" width="12.7109375" bestFit="1" customWidth="1"/>
    <col min="3069" max="3069" width="28.85546875" bestFit="1" customWidth="1"/>
    <col min="3070" max="3070" width="38.85546875" bestFit="1" customWidth="1"/>
    <col min="3071" max="3071" width="13.7109375" bestFit="1" customWidth="1"/>
    <col min="3072" max="3072" width="11.5703125" bestFit="1" customWidth="1"/>
    <col min="3073" max="3073" width="14.140625" bestFit="1" customWidth="1"/>
    <col min="3074" max="3074" width="14.42578125" bestFit="1" customWidth="1"/>
    <col min="3075" max="3075" width="15.85546875" bestFit="1" customWidth="1"/>
    <col min="3076" max="3076" width="12.7109375" bestFit="1" customWidth="1"/>
    <col min="3325" max="3325" width="28.85546875" bestFit="1" customWidth="1"/>
    <col min="3326" max="3326" width="38.85546875" bestFit="1" customWidth="1"/>
    <col min="3327" max="3327" width="13.7109375" bestFit="1" customWidth="1"/>
    <col min="3328" max="3328" width="11.5703125" bestFit="1" customWidth="1"/>
    <col min="3329" max="3329" width="14.140625" bestFit="1" customWidth="1"/>
    <col min="3330" max="3330" width="14.42578125" bestFit="1" customWidth="1"/>
    <col min="3331" max="3331" width="15.85546875" bestFit="1" customWidth="1"/>
    <col min="3332" max="3332" width="12.7109375" bestFit="1" customWidth="1"/>
    <col min="3581" max="3581" width="28.85546875" bestFit="1" customWidth="1"/>
    <col min="3582" max="3582" width="38.85546875" bestFit="1" customWidth="1"/>
    <col min="3583" max="3583" width="13.7109375" bestFit="1" customWidth="1"/>
    <col min="3584" max="3584" width="11.5703125" bestFit="1" customWidth="1"/>
    <col min="3585" max="3585" width="14.140625" bestFit="1" customWidth="1"/>
    <col min="3586" max="3586" width="14.42578125" bestFit="1" customWidth="1"/>
    <col min="3587" max="3587" width="15.85546875" bestFit="1" customWidth="1"/>
    <col min="3588" max="3588" width="12.7109375" bestFit="1" customWidth="1"/>
    <col min="3837" max="3837" width="28.85546875" bestFit="1" customWidth="1"/>
    <col min="3838" max="3838" width="38.85546875" bestFit="1" customWidth="1"/>
    <col min="3839" max="3839" width="13.7109375" bestFit="1" customWidth="1"/>
    <col min="3840" max="3840" width="11.5703125" bestFit="1" customWidth="1"/>
    <col min="3841" max="3841" width="14.140625" bestFit="1" customWidth="1"/>
    <col min="3842" max="3842" width="14.42578125" bestFit="1" customWidth="1"/>
    <col min="3843" max="3843" width="15.85546875" bestFit="1" customWidth="1"/>
    <col min="3844" max="3844" width="12.7109375" bestFit="1" customWidth="1"/>
    <col min="4093" max="4093" width="28.85546875" bestFit="1" customWidth="1"/>
    <col min="4094" max="4094" width="38.85546875" bestFit="1" customWidth="1"/>
    <col min="4095" max="4095" width="13.7109375" bestFit="1" customWidth="1"/>
    <col min="4096" max="4096" width="11.5703125" bestFit="1" customWidth="1"/>
    <col min="4097" max="4097" width="14.140625" bestFit="1" customWidth="1"/>
    <col min="4098" max="4098" width="14.42578125" bestFit="1" customWidth="1"/>
    <col min="4099" max="4099" width="15.85546875" bestFit="1" customWidth="1"/>
    <col min="4100" max="4100" width="12.7109375" bestFit="1" customWidth="1"/>
    <col min="4349" max="4349" width="28.85546875" bestFit="1" customWidth="1"/>
    <col min="4350" max="4350" width="38.85546875" bestFit="1" customWidth="1"/>
    <col min="4351" max="4351" width="13.7109375" bestFit="1" customWidth="1"/>
    <col min="4352" max="4352" width="11.5703125" bestFit="1" customWidth="1"/>
    <col min="4353" max="4353" width="14.140625" bestFit="1" customWidth="1"/>
    <col min="4354" max="4354" width="14.42578125" bestFit="1" customWidth="1"/>
    <col min="4355" max="4355" width="15.85546875" bestFit="1" customWidth="1"/>
    <col min="4356" max="4356" width="12.7109375" bestFit="1" customWidth="1"/>
    <col min="4605" max="4605" width="28.85546875" bestFit="1" customWidth="1"/>
    <col min="4606" max="4606" width="38.85546875" bestFit="1" customWidth="1"/>
    <col min="4607" max="4607" width="13.7109375" bestFit="1" customWidth="1"/>
    <col min="4608" max="4608" width="11.5703125" bestFit="1" customWidth="1"/>
    <col min="4609" max="4609" width="14.140625" bestFit="1" customWidth="1"/>
    <col min="4610" max="4610" width="14.42578125" bestFit="1" customWidth="1"/>
    <col min="4611" max="4611" width="15.85546875" bestFit="1" customWidth="1"/>
    <col min="4612" max="4612" width="12.7109375" bestFit="1" customWidth="1"/>
    <col min="4861" max="4861" width="28.85546875" bestFit="1" customWidth="1"/>
    <col min="4862" max="4862" width="38.85546875" bestFit="1" customWidth="1"/>
    <col min="4863" max="4863" width="13.7109375" bestFit="1" customWidth="1"/>
    <col min="4864" max="4864" width="11.5703125" bestFit="1" customWidth="1"/>
    <col min="4865" max="4865" width="14.140625" bestFit="1" customWidth="1"/>
    <col min="4866" max="4866" width="14.42578125" bestFit="1" customWidth="1"/>
    <col min="4867" max="4867" width="15.85546875" bestFit="1" customWidth="1"/>
    <col min="4868" max="4868" width="12.7109375" bestFit="1" customWidth="1"/>
    <col min="5117" max="5117" width="28.85546875" bestFit="1" customWidth="1"/>
    <col min="5118" max="5118" width="38.85546875" bestFit="1" customWidth="1"/>
    <col min="5119" max="5119" width="13.7109375" bestFit="1" customWidth="1"/>
    <col min="5120" max="5120" width="11.5703125" bestFit="1" customWidth="1"/>
    <col min="5121" max="5121" width="14.140625" bestFit="1" customWidth="1"/>
    <col min="5122" max="5122" width="14.42578125" bestFit="1" customWidth="1"/>
    <col min="5123" max="5123" width="15.85546875" bestFit="1" customWidth="1"/>
    <col min="5124" max="5124" width="12.7109375" bestFit="1" customWidth="1"/>
    <col min="5373" max="5373" width="28.85546875" bestFit="1" customWidth="1"/>
    <col min="5374" max="5374" width="38.85546875" bestFit="1" customWidth="1"/>
    <col min="5375" max="5375" width="13.7109375" bestFit="1" customWidth="1"/>
    <col min="5376" max="5376" width="11.5703125" bestFit="1" customWidth="1"/>
    <col min="5377" max="5377" width="14.140625" bestFit="1" customWidth="1"/>
    <col min="5378" max="5378" width="14.42578125" bestFit="1" customWidth="1"/>
    <col min="5379" max="5379" width="15.85546875" bestFit="1" customWidth="1"/>
    <col min="5380" max="5380" width="12.7109375" bestFit="1" customWidth="1"/>
    <col min="5629" max="5629" width="28.85546875" bestFit="1" customWidth="1"/>
    <col min="5630" max="5630" width="38.85546875" bestFit="1" customWidth="1"/>
    <col min="5631" max="5631" width="13.7109375" bestFit="1" customWidth="1"/>
    <col min="5632" max="5632" width="11.5703125" bestFit="1" customWidth="1"/>
    <col min="5633" max="5633" width="14.140625" bestFit="1" customWidth="1"/>
    <col min="5634" max="5634" width="14.42578125" bestFit="1" customWidth="1"/>
    <col min="5635" max="5635" width="15.85546875" bestFit="1" customWidth="1"/>
    <col min="5636" max="5636" width="12.7109375" bestFit="1" customWidth="1"/>
    <col min="5885" max="5885" width="28.85546875" bestFit="1" customWidth="1"/>
    <col min="5886" max="5886" width="38.85546875" bestFit="1" customWidth="1"/>
    <col min="5887" max="5887" width="13.7109375" bestFit="1" customWidth="1"/>
    <col min="5888" max="5888" width="11.5703125" bestFit="1" customWidth="1"/>
    <col min="5889" max="5889" width="14.140625" bestFit="1" customWidth="1"/>
    <col min="5890" max="5890" width="14.42578125" bestFit="1" customWidth="1"/>
    <col min="5891" max="5891" width="15.85546875" bestFit="1" customWidth="1"/>
    <col min="5892" max="5892" width="12.7109375" bestFit="1" customWidth="1"/>
    <col min="6141" max="6141" width="28.85546875" bestFit="1" customWidth="1"/>
    <col min="6142" max="6142" width="38.85546875" bestFit="1" customWidth="1"/>
    <col min="6143" max="6143" width="13.7109375" bestFit="1" customWidth="1"/>
    <col min="6144" max="6144" width="11.5703125" bestFit="1" customWidth="1"/>
    <col min="6145" max="6145" width="14.140625" bestFit="1" customWidth="1"/>
    <col min="6146" max="6146" width="14.42578125" bestFit="1" customWidth="1"/>
    <col min="6147" max="6147" width="15.85546875" bestFit="1" customWidth="1"/>
    <col min="6148" max="6148" width="12.7109375" bestFit="1" customWidth="1"/>
    <col min="6397" max="6397" width="28.85546875" bestFit="1" customWidth="1"/>
    <col min="6398" max="6398" width="38.85546875" bestFit="1" customWidth="1"/>
    <col min="6399" max="6399" width="13.7109375" bestFit="1" customWidth="1"/>
    <col min="6400" max="6400" width="11.5703125" bestFit="1" customWidth="1"/>
    <col min="6401" max="6401" width="14.140625" bestFit="1" customWidth="1"/>
    <col min="6402" max="6402" width="14.42578125" bestFit="1" customWidth="1"/>
    <col min="6403" max="6403" width="15.85546875" bestFit="1" customWidth="1"/>
    <col min="6404" max="6404" width="12.7109375" bestFit="1" customWidth="1"/>
    <col min="6653" max="6653" width="28.85546875" bestFit="1" customWidth="1"/>
    <col min="6654" max="6654" width="38.85546875" bestFit="1" customWidth="1"/>
    <col min="6655" max="6655" width="13.7109375" bestFit="1" customWidth="1"/>
    <col min="6656" max="6656" width="11.5703125" bestFit="1" customWidth="1"/>
    <col min="6657" max="6657" width="14.140625" bestFit="1" customWidth="1"/>
    <col min="6658" max="6658" width="14.42578125" bestFit="1" customWidth="1"/>
    <col min="6659" max="6659" width="15.85546875" bestFit="1" customWidth="1"/>
    <col min="6660" max="6660" width="12.7109375" bestFit="1" customWidth="1"/>
    <col min="6909" max="6909" width="28.85546875" bestFit="1" customWidth="1"/>
    <col min="6910" max="6910" width="38.85546875" bestFit="1" customWidth="1"/>
    <col min="6911" max="6911" width="13.7109375" bestFit="1" customWidth="1"/>
    <col min="6912" max="6912" width="11.5703125" bestFit="1" customWidth="1"/>
    <col min="6913" max="6913" width="14.140625" bestFit="1" customWidth="1"/>
    <col min="6914" max="6914" width="14.42578125" bestFit="1" customWidth="1"/>
    <col min="6915" max="6915" width="15.85546875" bestFit="1" customWidth="1"/>
    <col min="6916" max="6916" width="12.7109375" bestFit="1" customWidth="1"/>
    <col min="7165" max="7165" width="28.85546875" bestFit="1" customWidth="1"/>
    <col min="7166" max="7166" width="38.85546875" bestFit="1" customWidth="1"/>
    <col min="7167" max="7167" width="13.7109375" bestFit="1" customWidth="1"/>
    <col min="7168" max="7168" width="11.5703125" bestFit="1" customWidth="1"/>
    <col min="7169" max="7169" width="14.140625" bestFit="1" customWidth="1"/>
    <col min="7170" max="7170" width="14.42578125" bestFit="1" customWidth="1"/>
    <col min="7171" max="7171" width="15.85546875" bestFit="1" customWidth="1"/>
    <col min="7172" max="7172" width="12.7109375" bestFit="1" customWidth="1"/>
    <col min="7421" max="7421" width="28.85546875" bestFit="1" customWidth="1"/>
    <col min="7422" max="7422" width="38.85546875" bestFit="1" customWidth="1"/>
    <col min="7423" max="7423" width="13.7109375" bestFit="1" customWidth="1"/>
    <col min="7424" max="7424" width="11.5703125" bestFit="1" customWidth="1"/>
    <col min="7425" max="7425" width="14.140625" bestFit="1" customWidth="1"/>
    <col min="7426" max="7426" width="14.42578125" bestFit="1" customWidth="1"/>
    <col min="7427" max="7427" width="15.85546875" bestFit="1" customWidth="1"/>
    <col min="7428" max="7428" width="12.7109375" bestFit="1" customWidth="1"/>
    <col min="7677" max="7677" width="28.85546875" bestFit="1" customWidth="1"/>
    <col min="7678" max="7678" width="38.85546875" bestFit="1" customWidth="1"/>
    <col min="7679" max="7679" width="13.7109375" bestFit="1" customWidth="1"/>
    <col min="7680" max="7680" width="11.5703125" bestFit="1" customWidth="1"/>
    <col min="7681" max="7681" width="14.140625" bestFit="1" customWidth="1"/>
    <col min="7682" max="7682" width="14.42578125" bestFit="1" customWidth="1"/>
    <col min="7683" max="7683" width="15.85546875" bestFit="1" customWidth="1"/>
    <col min="7684" max="7684" width="12.7109375" bestFit="1" customWidth="1"/>
    <col min="7933" max="7933" width="28.85546875" bestFit="1" customWidth="1"/>
    <col min="7934" max="7934" width="38.85546875" bestFit="1" customWidth="1"/>
    <col min="7935" max="7935" width="13.7109375" bestFit="1" customWidth="1"/>
    <col min="7936" max="7936" width="11.5703125" bestFit="1" customWidth="1"/>
    <col min="7937" max="7937" width="14.140625" bestFit="1" customWidth="1"/>
    <col min="7938" max="7938" width="14.42578125" bestFit="1" customWidth="1"/>
    <col min="7939" max="7939" width="15.85546875" bestFit="1" customWidth="1"/>
    <col min="7940" max="7940" width="12.7109375" bestFit="1" customWidth="1"/>
    <col min="8189" max="8189" width="28.85546875" bestFit="1" customWidth="1"/>
    <col min="8190" max="8190" width="38.85546875" bestFit="1" customWidth="1"/>
    <col min="8191" max="8191" width="13.7109375" bestFit="1" customWidth="1"/>
    <col min="8192" max="8192" width="11.5703125" bestFit="1" customWidth="1"/>
    <col min="8193" max="8193" width="14.140625" bestFit="1" customWidth="1"/>
    <col min="8194" max="8194" width="14.42578125" bestFit="1" customWidth="1"/>
    <col min="8195" max="8195" width="15.85546875" bestFit="1" customWidth="1"/>
    <col min="8196" max="8196" width="12.7109375" bestFit="1" customWidth="1"/>
    <col min="8445" max="8445" width="28.85546875" bestFit="1" customWidth="1"/>
    <col min="8446" max="8446" width="38.85546875" bestFit="1" customWidth="1"/>
    <col min="8447" max="8447" width="13.7109375" bestFit="1" customWidth="1"/>
    <col min="8448" max="8448" width="11.5703125" bestFit="1" customWidth="1"/>
    <col min="8449" max="8449" width="14.140625" bestFit="1" customWidth="1"/>
    <col min="8450" max="8450" width="14.42578125" bestFit="1" customWidth="1"/>
    <col min="8451" max="8451" width="15.85546875" bestFit="1" customWidth="1"/>
    <col min="8452" max="8452" width="12.7109375" bestFit="1" customWidth="1"/>
    <col min="8701" max="8701" width="28.85546875" bestFit="1" customWidth="1"/>
    <col min="8702" max="8702" width="38.85546875" bestFit="1" customWidth="1"/>
    <col min="8703" max="8703" width="13.7109375" bestFit="1" customWidth="1"/>
    <col min="8704" max="8704" width="11.5703125" bestFit="1" customWidth="1"/>
    <col min="8705" max="8705" width="14.140625" bestFit="1" customWidth="1"/>
    <col min="8706" max="8706" width="14.42578125" bestFit="1" customWidth="1"/>
    <col min="8707" max="8707" width="15.85546875" bestFit="1" customWidth="1"/>
    <col min="8708" max="8708" width="12.7109375" bestFit="1" customWidth="1"/>
    <col min="8957" max="8957" width="28.85546875" bestFit="1" customWidth="1"/>
    <col min="8958" max="8958" width="38.85546875" bestFit="1" customWidth="1"/>
    <col min="8959" max="8959" width="13.7109375" bestFit="1" customWidth="1"/>
    <col min="8960" max="8960" width="11.5703125" bestFit="1" customWidth="1"/>
    <col min="8961" max="8961" width="14.140625" bestFit="1" customWidth="1"/>
    <col min="8962" max="8962" width="14.42578125" bestFit="1" customWidth="1"/>
    <col min="8963" max="8963" width="15.85546875" bestFit="1" customWidth="1"/>
    <col min="8964" max="8964" width="12.7109375" bestFit="1" customWidth="1"/>
    <col min="9213" max="9213" width="28.85546875" bestFit="1" customWidth="1"/>
    <col min="9214" max="9214" width="38.85546875" bestFit="1" customWidth="1"/>
    <col min="9215" max="9215" width="13.7109375" bestFit="1" customWidth="1"/>
    <col min="9216" max="9216" width="11.5703125" bestFit="1" customWidth="1"/>
    <col min="9217" max="9217" width="14.140625" bestFit="1" customWidth="1"/>
    <col min="9218" max="9218" width="14.42578125" bestFit="1" customWidth="1"/>
    <col min="9219" max="9219" width="15.85546875" bestFit="1" customWidth="1"/>
    <col min="9220" max="9220" width="12.7109375" bestFit="1" customWidth="1"/>
    <col min="9469" max="9469" width="28.85546875" bestFit="1" customWidth="1"/>
    <col min="9470" max="9470" width="38.85546875" bestFit="1" customWidth="1"/>
    <col min="9471" max="9471" width="13.7109375" bestFit="1" customWidth="1"/>
    <col min="9472" max="9472" width="11.5703125" bestFit="1" customWidth="1"/>
    <col min="9473" max="9473" width="14.140625" bestFit="1" customWidth="1"/>
    <col min="9474" max="9474" width="14.42578125" bestFit="1" customWidth="1"/>
    <col min="9475" max="9475" width="15.85546875" bestFit="1" customWidth="1"/>
    <col min="9476" max="9476" width="12.7109375" bestFit="1" customWidth="1"/>
    <col min="9725" max="9725" width="28.85546875" bestFit="1" customWidth="1"/>
    <col min="9726" max="9726" width="38.85546875" bestFit="1" customWidth="1"/>
    <col min="9727" max="9727" width="13.7109375" bestFit="1" customWidth="1"/>
    <col min="9728" max="9728" width="11.5703125" bestFit="1" customWidth="1"/>
    <col min="9729" max="9729" width="14.140625" bestFit="1" customWidth="1"/>
    <col min="9730" max="9730" width="14.42578125" bestFit="1" customWidth="1"/>
    <col min="9731" max="9731" width="15.85546875" bestFit="1" customWidth="1"/>
    <col min="9732" max="9732" width="12.7109375" bestFit="1" customWidth="1"/>
    <col min="9981" max="9981" width="28.85546875" bestFit="1" customWidth="1"/>
    <col min="9982" max="9982" width="38.85546875" bestFit="1" customWidth="1"/>
    <col min="9983" max="9983" width="13.7109375" bestFit="1" customWidth="1"/>
    <col min="9984" max="9984" width="11.5703125" bestFit="1" customWidth="1"/>
    <col min="9985" max="9985" width="14.140625" bestFit="1" customWidth="1"/>
    <col min="9986" max="9986" width="14.42578125" bestFit="1" customWidth="1"/>
    <col min="9987" max="9987" width="15.85546875" bestFit="1" customWidth="1"/>
    <col min="9988" max="9988" width="12.7109375" bestFit="1" customWidth="1"/>
    <col min="10237" max="10237" width="28.85546875" bestFit="1" customWidth="1"/>
    <col min="10238" max="10238" width="38.85546875" bestFit="1" customWidth="1"/>
    <col min="10239" max="10239" width="13.7109375" bestFit="1" customWidth="1"/>
    <col min="10240" max="10240" width="11.5703125" bestFit="1" customWidth="1"/>
    <col min="10241" max="10241" width="14.140625" bestFit="1" customWidth="1"/>
    <col min="10242" max="10242" width="14.42578125" bestFit="1" customWidth="1"/>
    <col min="10243" max="10243" width="15.85546875" bestFit="1" customWidth="1"/>
    <col min="10244" max="10244" width="12.7109375" bestFit="1" customWidth="1"/>
    <col min="10493" max="10493" width="28.85546875" bestFit="1" customWidth="1"/>
    <col min="10494" max="10494" width="38.85546875" bestFit="1" customWidth="1"/>
    <col min="10495" max="10495" width="13.7109375" bestFit="1" customWidth="1"/>
    <col min="10496" max="10496" width="11.5703125" bestFit="1" customWidth="1"/>
    <col min="10497" max="10497" width="14.140625" bestFit="1" customWidth="1"/>
    <col min="10498" max="10498" width="14.42578125" bestFit="1" customWidth="1"/>
    <col min="10499" max="10499" width="15.85546875" bestFit="1" customWidth="1"/>
    <col min="10500" max="10500" width="12.7109375" bestFit="1" customWidth="1"/>
    <col min="10749" max="10749" width="28.85546875" bestFit="1" customWidth="1"/>
    <col min="10750" max="10750" width="38.85546875" bestFit="1" customWidth="1"/>
    <col min="10751" max="10751" width="13.7109375" bestFit="1" customWidth="1"/>
    <col min="10752" max="10752" width="11.5703125" bestFit="1" customWidth="1"/>
    <col min="10753" max="10753" width="14.140625" bestFit="1" customWidth="1"/>
    <col min="10754" max="10754" width="14.42578125" bestFit="1" customWidth="1"/>
    <col min="10755" max="10755" width="15.85546875" bestFit="1" customWidth="1"/>
    <col min="10756" max="10756" width="12.7109375" bestFit="1" customWidth="1"/>
    <col min="11005" max="11005" width="28.85546875" bestFit="1" customWidth="1"/>
    <col min="11006" max="11006" width="38.85546875" bestFit="1" customWidth="1"/>
    <col min="11007" max="11007" width="13.7109375" bestFit="1" customWidth="1"/>
    <col min="11008" max="11008" width="11.5703125" bestFit="1" customWidth="1"/>
    <col min="11009" max="11009" width="14.140625" bestFit="1" customWidth="1"/>
    <col min="11010" max="11010" width="14.42578125" bestFit="1" customWidth="1"/>
    <col min="11011" max="11011" width="15.85546875" bestFit="1" customWidth="1"/>
    <col min="11012" max="11012" width="12.7109375" bestFit="1" customWidth="1"/>
    <col min="11261" max="11261" width="28.85546875" bestFit="1" customWidth="1"/>
    <col min="11262" max="11262" width="38.85546875" bestFit="1" customWidth="1"/>
    <col min="11263" max="11263" width="13.7109375" bestFit="1" customWidth="1"/>
    <col min="11264" max="11264" width="11.5703125" bestFit="1" customWidth="1"/>
    <col min="11265" max="11265" width="14.140625" bestFit="1" customWidth="1"/>
    <col min="11266" max="11266" width="14.42578125" bestFit="1" customWidth="1"/>
    <col min="11267" max="11267" width="15.85546875" bestFit="1" customWidth="1"/>
    <col min="11268" max="11268" width="12.7109375" bestFit="1" customWidth="1"/>
    <col min="11517" max="11517" width="28.85546875" bestFit="1" customWidth="1"/>
    <col min="11518" max="11518" width="38.85546875" bestFit="1" customWidth="1"/>
    <col min="11519" max="11519" width="13.7109375" bestFit="1" customWidth="1"/>
    <col min="11520" max="11520" width="11.5703125" bestFit="1" customWidth="1"/>
    <col min="11521" max="11521" width="14.140625" bestFit="1" customWidth="1"/>
    <col min="11522" max="11522" width="14.42578125" bestFit="1" customWidth="1"/>
    <col min="11523" max="11523" width="15.85546875" bestFit="1" customWidth="1"/>
    <col min="11524" max="11524" width="12.7109375" bestFit="1" customWidth="1"/>
    <col min="11773" max="11773" width="28.85546875" bestFit="1" customWidth="1"/>
    <col min="11774" max="11774" width="38.85546875" bestFit="1" customWidth="1"/>
    <col min="11775" max="11775" width="13.7109375" bestFit="1" customWidth="1"/>
    <col min="11776" max="11776" width="11.5703125" bestFit="1" customWidth="1"/>
    <col min="11777" max="11777" width="14.140625" bestFit="1" customWidth="1"/>
    <col min="11778" max="11778" width="14.42578125" bestFit="1" customWidth="1"/>
    <col min="11779" max="11779" width="15.85546875" bestFit="1" customWidth="1"/>
    <col min="11780" max="11780" width="12.7109375" bestFit="1" customWidth="1"/>
    <col min="12029" max="12029" width="28.85546875" bestFit="1" customWidth="1"/>
    <col min="12030" max="12030" width="38.85546875" bestFit="1" customWidth="1"/>
    <col min="12031" max="12031" width="13.7109375" bestFit="1" customWidth="1"/>
    <col min="12032" max="12032" width="11.5703125" bestFit="1" customWidth="1"/>
    <col min="12033" max="12033" width="14.140625" bestFit="1" customWidth="1"/>
    <col min="12034" max="12034" width="14.42578125" bestFit="1" customWidth="1"/>
    <col min="12035" max="12035" width="15.85546875" bestFit="1" customWidth="1"/>
    <col min="12036" max="12036" width="12.7109375" bestFit="1" customWidth="1"/>
    <col min="12285" max="12285" width="28.85546875" bestFit="1" customWidth="1"/>
    <col min="12286" max="12286" width="38.85546875" bestFit="1" customWidth="1"/>
    <col min="12287" max="12287" width="13.7109375" bestFit="1" customWidth="1"/>
    <col min="12288" max="12288" width="11.5703125" bestFit="1" customWidth="1"/>
    <col min="12289" max="12289" width="14.140625" bestFit="1" customWidth="1"/>
    <col min="12290" max="12290" width="14.42578125" bestFit="1" customWidth="1"/>
    <col min="12291" max="12291" width="15.85546875" bestFit="1" customWidth="1"/>
    <col min="12292" max="12292" width="12.7109375" bestFit="1" customWidth="1"/>
    <col min="12541" max="12541" width="28.85546875" bestFit="1" customWidth="1"/>
    <col min="12542" max="12542" width="38.85546875" bestFit="1" customWidth="1"/>
    <col min="12543" max="12543" width="13.7109375" bestFit="1" customWidth="1"/>
    <col min="12544" max="12544" width="11.5703125" bestFit="1" customWidth="1"/>
    <col min="12545" max="12545" width="14.140625" bestFit="1" customWidth="1"/>
    <col min="12546" max="12546" width="14.42578125" bestFit="1" customWidth="1"/>
    <col min="12547" max="12547" width="15.85546875" bestFit="1" customWidth="1"/>
    <col min="12548" max="12548" width="12.7109375" bestFit="1" customWidth="1"/>
    <col min="12797" max="12797" width="28.85546875" bestFit="1" customWidth="1"/>
    <col min="12798" max="12798" width="38.85546875" bestFit="1" customWidth="1"/>
    <col min="12799" max="12799" width="13.7109375" bestFit="1" customWidth="1"/>
    <col min="12800" max="12800" width="11.5703125" bestFit="1" customWidth="1"/>
    <col min="12801" max="12801" width="14.140625" bestFit="1" customWidth="1"/>
    <col min="12802" max="12802" width="14.42578125" bestFit="1" customWidth="1"/>
    <col min="12803" max="12803" width="15.85546875" bestFit="1" customWidth="1"/>
    <col min="12804" max="12804" width="12.7109375" bestFit="1" customWidth="1"/>
    <col min="13053" max="13053" width="28.85546875" bestFit="1" customWidth="1"/>
    <col min="13054" max="13054" width="38.85546875" bestFit="1" customWidth="1"/>
    <col min="13055" max="13055" width="13.7109375" bestFit="1" customWidth="1"/>
    <col min="13056" max="13056" width="11.5703125" bestFit="1" customWidth="1"/>
    <col min="13057" max="13057" width="14.140625" bestFit="1" customWidth="1"/>
    <col min="13058" max="13058" width="14.42578125" bestFit="1" customWidth="1"/>
    <col min="13059" max="13059" width="15.85546875" bestFit="1" customWidth="1"/>
    <col min="13060" max="13060" width="12.7109375" bestFit="1" customWidth="1"/>
    <col min="13309" max="13309" width="28.85546875" bestFit="1" customWidth="1"/>
    <col min="13310" max="13310" width="38.85546875" bestFit="1" customWidth="1"/>
    <col min="13311" max="13311" width="13.7109375" bestFit="1" customWidth="1"/>
    <col min="13312" max="13312" width="11.5703125" bestFit="1" customWidth="1"/>
    <col min="13313" max="13313" width="14.140625" bestFit="1" customWidth="1"/>
    <col min="13314" max="13314" width="14.42578125" bestFit="1" customWidth="1"/>
    <col min="13315" max="13315" width="15.85546875" bestFit="1" customWidth="1"/>
    <col min="13316" max="13316" width="12.7109375" bestFit="1" customWidth="1"/>
    <col min="13565" max="13565" width="28.85546875" bestFit="1" customWidth="1"/>
    <col min="13566" max="13566" width="38.85546875" bestFit="1" customWidth="1"/>
    <col min="13567" max="13567" width="13.7109375" bestFit="1" customWidth="1"/>
    <col min="13568" max="13568" width="11.5703125" bestFit="1" customWidth="1"/>
    <col min="13569" max="13569" width="14.140625" bestFit="1" customWidth="1"/>
    <col min="13570" max="13570" width="14.42578125" bestFit="1" customWidth="1"/>
    <col min="13571" max="13571" width="15.85546875" bestFit="1" customWidth="1"/>
    <col min="13572" max="13572" width="12.7109375" bestFit="1" customWidth="1"/>
    <col min="13821" max="13821" width="28.85546875" bestFit="1" customWidth="1"/>
    <col min="13822" max="13822" width="38.85546875" bestFit="1" customWidth="1"/>
    <col min="13823" max="13823" width="13.7109375" bestFit="1" customWidth="1"/>
    <col min="13824" max="13824" width="11.5703125" bestFit="1" customWidth="1"/>
    <col min="13825" max="13825" width="14.140625" bestFit="1" customWidth="1"/>
    <col min="13826" max="13826" width="14.42578125" bestFit="1" customWidth="1"/>
    <col min="13827" max="13827" width="15.85546875" bestFit="1" customWidth="1"/>
    <col min="13828" max="13828" width="12.7109375" bestFit="1" customWidth="1"/>
    <col min="14077" max="14077" width="28.85546875" bestFit="1" customWidth="1"/>
    <col min="14078" max="14078" width="38.85546875" bestFit="1" customWidth="1"/>
    <col min="14079" max="14079" width="13.7109375" bestFit="1" customWidth="1"/>
    <col min="14080" max="14080" width="11.5703125" bestFit="1" customWidth="1"/>
    <col min="14081" max="14081" width="14.140625" bestFit="1" customWidth="1"/>
    <col min="14082" max="14082" width="14.42578125" bestFit="1" customWidth="1"/>
    <col min="14083" max="14083" width="15.85546875" bestFit="1" customWidth="1"/>
    <col min="14084" max="14084" width="12.7109375" bestFit="1" customWidth="1"/>
    <col min="14333" max="14333" width="28.85546875" bestFit="1" customWidth="1"/>
    <col min="14334" max="14334" width="38.85546875" bestFit="1" customWidth="1"/>
    <col min="14335" max="14335" width="13.7109375" bestFit="1" customWidth="1"/>
    <col min="14336" max="14336" width="11.5703125" bestFit="1" customWidth="1"/>
    <col min="14337" max="14337" width="14.140625" bestFit="1" customWidth="1"/>
    <col min="14338" max="14338" width="14.42578125" bestFit="1" customWidth="1"/>
    <col min="14339" max="14339" width="15.85546875" bestFit="1" customWidth="1"/>
    <col min="14340" max="14340" width="12.7109375" bestFit="1" customWidth="1"/>
    <col min="14589" max="14589" width="28.85546875" bestFit="1" customWidth="1"/>
    <col min="14590" max="14590" width="38.85546875" bestFit="1" customWidth="1"/>
    <col min="14591" max="14591" width="13.7109375" bestFit="1" customWidth="1"/>
    <col min="14592" max="14592" width="11.5703125" bestFit="1" customWidth="1"/>
    <col min="14593" max="14593" width="14.140625" bestFit="1" customWidth="1"/>
    <col min="14594" max="14594" width="14.42578125" bestFit="1" customWidth="1"/>
    <col min="14595" max="14595" width="15.85546875" bestFit="1" customWidth="1"/>
    <col min="14596" max="14596" width="12.7109375" bestFit="1" customWidth="1"/>
    <col min="14845" max="14845" width="28.85546875" bestFit="1" customWidth="1"/>
    <col min="14846" max="14846" width="38.85546875" bestFit="1" customWidth="1"/>
    <col min="14847" max="14847" width="13.7109375" bestFit="1" customWidth="1"/>
    <col min="14848" max="14848" width="11.5703125" bestFit="1" customWidth="1"/>
    <col min="14849" max="14849" width="14.140625" bestFit="1" customWidth="1"/>
    <col min="14850" max="14850" width="14.42578125" bestFit="1" customWidth="1"/>
    <col min="14851" max="14851" width="15.85546875" bestFit="1" customWidth="1"/>
    <col min="14852" max="14852" width="12.7109375" bestFit="1" customWidth="1"/>
    <col min="15101" max="15101" width="28.85546875" bestFit="1" customWidth="1"/>
    <col min="15102" max="15102" width="38.85546875" bestFit="1" customWidth="1"/>
    <col min="15103" max="15103" width="13.7109375" bestFit="1" customWidth="1"/>
    <col min="15104" max="15104" width="11.5703125" bestFit="1" customWidth="1"/>
    <col min="15105" max="15105" width="14.140625" bestFit="1" customWidth="1"/>
    <col min="15106" max="15106" width="14.42578125" bestFit="1" customWidth="1"/>
    <col min="15107" max="15107" width="15.85546875" bestFit="1" customWidth="1"/>
    <col min="15108" max="15108" width="12.7109375" bestFit="1" customWidth="1"/>
    <col min="15357" max="15357" width="28.85546875" bestFit="1" customWidth="1"/>
    <col min="15358" max="15358" width="38.85546875" bestFit="1" customWidth="1"/>
    <col min="15359" max="15359" width="13.7109375" bestFit="1" customWidth="1"/>
    <col min="15360" max="15360" width="11.5703125" bestFit="1" customWidth="1"/>
    <col min="15361" max="15361" width="14.140625" bestFit="1" customWidth="1"/>
    <col min="15362" max="15362" width="14.42578125" bestFit="1" customWidth="1"/>
    <col min="15363" max="15363" width="15.85546875" bestFit="1" customWidth="1"/>
    <col min="15364" max="15364" width="12.7109375" bestFit="1" customWidth="1"/>
    <col min="15613" max="15613" width="28.85546875" bestFit="1" customWidth="1"/>
    <col min="15614" max="15614" width="38.85546875" bestFit="1" customWidth="1"/>
    <col min="15615" max="15615" width="13.7109375" bestFit="1" customWidth="1"/>
    <col min="15616" max="15616" width="11.5703125" bestFit="1" customWidth="1"/>
    <col min="15617" max="15617" width="14.140625" bestFit="1" customWidth="1"/>
    <col min="15618" max="15618" width="14.42578125" bestFit="1" customWidth="1"/>
    <col min="15619" max="15619" width="15.85546875" bestFit="1" customWidth="1"/>
    <col min="15620" max="15620" width="12.7109375" bestFit="1" customWidth="1"/>
    <col min="15869" max="15869" width="28.85546875" bestFit="1" customWidth="1"/>
    <col min="15870" max="15870" width="38.85546875" bestFit="1" customWidth="1"/>
    <col min="15871" max="15871" width="13.7109375" bestFit="1" customWidth="1"/>
    <col min="15872" max="15872" width="11.5703125" bestFit="1" customWidth="1"/>
    <col min="15873" max="15873" width="14.140625" bestFit="1" customWidth="1"/>
    <col min="15874" max="15874" width="14.42578125" bestFit="1" customWidth="1"/>
    <col min="15875" max="15875" width="15.85546875" bestFit="1" customWidth="1"/>
    <col min="15876" max="15876" width="12.7109375" bestFit="1" customWidth="1"/>
    <col min="16125" max="16125" width="28.85546875" bestFit="1" customWidth="1"/>
    <col min="16126" max="16126" width="38.85546875" bestFit="1" customWidth="1"/>
    <col min="16127" max="16127" width="13.7109375" bestFit="1" customWidth="1"/>
    <col min="16128" max="16128" width="11.5703125" bestFit="1" customWidth="1"/>
    <col min="16129" max="16129" width="14.140625" bestFit="1" customWidth="1"/>
    <col min="16130" max="16130" width="14.42578125" bestFit="1" customWidth="1"/>
    <col min="16131" max="16131" width="15.85546875" bestFit="1" customWidth="1"/>
    <col min="16132" max="16132" width="12.7109375" bestFit="1" customWidth="1"/>
  </cols>
  <sheetData>
    <row r="3" spans="1:9" ht="107.25" customHeight="1" x14ac:dyDescent="0.25">
      <c r="A3" s="47" t="s">
        <v>163</v>
      </c>
      <c r="B3" s="47" t="s">
        <v>164</v>
      </c>
      <c r="C3" s="48" t="s">
        <v>165</v>
      </c>
      <c r="D3" s="48" t="s">
        <v>61</v>
      </c>
      <c r="F3" s="57" t="s">
        <v>180</v>
      </c>
      <c r="G3" s="57" t="s">
        <v>181</v>
      </c>
      <c r="H3" s="57" t="s">
        <v>182</v>
      </c>
    </row>
    <row r="4" spans="1:9" x14ac:dyDescent="0.25">
      <c r="A4" s="29" t="s">
        <v>97</v>
      </c>
      <c r="B4" s="30"/>
      <c r="C4" s="63" t="s">
        <v>98</v>
      </c>
      <c r="D4" s="64">
        <v>10000</v>
      </c>
    </row>
    <row r="5" spans="1:9" x14ac:dyDescent="0.25">
      <c r="A5" s="29" t="s">
        <v>99</v>
      </c>
      <c r="B5" s="30"/>
      <c r="C5" s="30" t="s">
        <v>100</v>
      </c>
      <c r="D5" s="31">
        <v>20000</v>
      </c>
    </row>
    <row r="6" spans="1:9" x14ac:dyDescent="0.25">
      <c r="A6" s="29" t="s">
        <v>101</v>
      </c>
      <c r="B6" s="30"/>
      <c r="C6" s="30" t="s">
        <v>102</v>
      </c>
      <c r="D6" s="31">
        <v>120000</v>
      </c>
    </row>
    <row r="7" spans="1:9" x14ac:dyDescent="0.25">
      <c r="A7" s="29" t="s">
        <v>103</v>
      </c>
      <c r="B7" s="30"/>
      <c r="C7" s="30" t="s">
        <v>104</v>
      </c>
      <c r="D7" s="31">
        <v>20000</v>
      </c>
    </row>
    <row r="8" spans="1:9" x14ac:dyDescent="0.25">
      <c r="A8" s="29" t="s">
        <v>105</v>
      </c>
      <c r="B8" s="30"/>
      <c r="C8" s="30" t="s">
        <v>102</v>
      </c>
      <c r="D8" s="31">
        <v>100000</v>
      </c>
    </row>
    <row r="9" spans="1:9" ht="30" x14ac:dyDescent="0.25">
      <c r="A9" s="33" t="s">
        <v>106</v>
      </c>
      <c r="B9" s="34" t="str">
        <f>+'Propuesta POI 2019'!D8</f>
        <v xml:space="preserve">Que se atienda la totalidad de servicios requeridos en contratación administrativa </v>
      </c>
      <c r="C9" s="30"/>
      <c r="D9" s="35">
        <f>SUM(D4:D8)</f>
        <v>270000</v>
      </c>
    </row>
    <row r="10" spans="1:9" x14ac:dyDescent="0.25">
      <c r="A10" s="29" t="s">
        <v>107</v>
      </c>
      <c r="B10" s="30"/>
      <c r="C10" s="75" t="s">
        <v>108</v>
      </c>
      <c r="D10" s="31">
        <v>10000</v>
      </c>
    </row>
    <row r="11" spans="1:9" x14ac:dyDescent="0.25">
      <c r="A11" s="29" t="s">
        <v>109</v>
      </c>
      <c r="B11" s="30"/>
      <c r="C11" s="30" t="s">
        <v>100</v>
      </c>
      <c r="D11" s="31">
        <v>20000</v>
      </c>
    </row>
    <row r="12" spans="1:9" x14ac:dyDescent="0.25">
      <c r="A12" s="29" t="s">
        <v>110</v>
      </c>
      <c r="B12" s="30"/>
      <c r="C12" s="30" t="s">
        <v>102</v>
      </c>
      <c r="D12" s="31">
        <v>300000</v>
      </c>
    </row>
    <row r="13" spans="1:9" ht="74.25" customHeight="1" x14ac:dyDescent="0.25">
      <c r="A13" s="33" t="s">
        <v>111</v>
      </c>
      <c r="B13" s="34" t="str">
        <f>+'Propuesta POI 2019'!D9</f>
        <v>Que se realice la etapa  administrativa de las expropiaciones  de los Sectores Embalse Piedras, Canal Oeste Tramo II  y Red Principal de Carrillo y  se inicie el  proceso en sede judicial para las expropiaciones del Embalse Piedras.</v>
      </c>
      <c r="C13" s="30"/>
      <c r="D13" s="35">
        <f>SUM(D10:D12)</f>
        <v>330000</v>
      </c>
      <c r="I13">
        <v>2015</v>
      </c>
    </row>
    <row r="14" spans="1:9" x14ac:dyDescent="0.25">
      <c r="A14" s="29" t="s">
        <v>112</v>
      </c>
      <c r="B14" s="30"/>
      <c r="C14" s="30" t="s">
        <v>104</v>
      </c>
      <c r="D14" s="31">
        <v>4000</v>
      </c>
      <c r="I14" s="31">
        <v>20000</v>
      </c>
    </row>
    <row r="15" spans="1:9" x14ac:dyDescent="0.25">
      <c r="A15" s="29" t="s">
        <v>113</v>
      </c>
      <c r="B15" s="30"/>
      <c r="C15" s="30" t="s">
        <v>114</v>
      </c>
      <c r="D15" s="31">
        <v>200000</v>
      </c>
      <c r="I15" s="31">
        <v>120000</v>
      </c>
    </row>
    <row r="16" spans="1:9" x14ac:dyDescent="0.25">
      <c r="A16" s="29" t="s">
        <v>115</v>
      </c>
      <c r="B16" s="30"/>
      <c r="C16" s="30" t="s">
        <v>104</v>
      </c>
      <c r="D16" s="31">
        <v>0</v>
      </c>
      <c r="I16" s="31">
        <v>20000</v>
      </c>
    </row>
    <row r="17" spans="1:9" x14ac:dyDescent="0.25">
      <c r="A17" s="29" t="s">
        <v>116</v>
      </c>
      <c r="B17" s="30"/>
      <c r="C17" s="30" t="s">
        <v>114</v>
      </c>
      <c r="D17" s="31">
        <v>0</v>
      </c>
      <c r="I17" s="31">
        <v>200000</v>
      </c>
    </row>
    <row r="18" spans="1:9" ht="81" customHeight="1" x14ac:dyDescent="0.25">
      <c r="A18" s="37" t="s">
        <v>117</v>
      </c>
      <c r="B18" s="60" t="s">
        <v>189</v>
      </c>
      <c r="C18" s="38"/>
      <c r="D18" s="35">
        <f>SUM(D14:D17)</f>
        <v>204000</v>
      </c>
      <c r="I18" s="59">
        <f>SUM(I14:I17)</f>
        <v>360000</v>
      </c>
    </row>
    <row r="19" spans="1:9" ht="16.5" customHeight="1" x14ac:dyDescent="0.25">
      <c r="A19" s="37"/>
      <c r="B19" s="56"/>
      <c r="C19" s="38"/>
      <c r="D19" s="35"/>
    </row>
    <row r="20" spans="1:9" ht="16.5" customHeight="1" x14ac:dyDescent="0.25">
      <c r="A20" s="68" t="s">
        <v>190</v>
      </c>
      <c r="B20" s="69" t="s">
        <v>194</v>
      </c>
      <c r="C20" s="70" t="s">
        <v>104</v>
      </c>
      <c r="D20" s="71">
        <f>+(20000*0.75)+1000</f>
        <v>16000</v>
      </c>
    </row>
    <row r="21" spans="1:9" ht="16.5" customHeight="1" x14ac:dyDescent="0.25">
      <c r="A21" s="68" t="s">
        <v>191</v>
      </c>
      <c r="B21" s="69"/>
      <c r="C21" s="70" t="s">
        <v>114</v>
      </c>
      <c r="D21" s="71">
        <f>+(120000*0.75)</f>
        <v>90000</v>
      </c>
    </row>
    <row r="22" spans="1:9" ht="16.5" customHeight="1" x14ac:dyDescent="0.25">
      <c r="A22" s="68" t="s">
        <v>192</v>
      </c>
      <c r="B22" s="69"/>
      <c r="C22" s="70" t="s">
        <v>104</v>
      </c>
      <c r="D22" s="71">
        <f>+(I16)</f>
        <v>20000</v>
      </c>
    </row>
    <row r="23" spans="1:9" ht="16.5" customHeight="1" x14ac:dyDescent="0.25">
      <c r="A23" s="68" t="s">
        <v>193</v>
      </c>
      <c r="B23" s="69"/>
      <c r="C23" s="70" t="s">
        <v>114</v>
      </c>
      <c r="D23" s="71">
        <f>+(I17)</f>
        <v>200000</v>
      </c>
    </row>
    <row r="24" spans="1:9" ht="67.5" customHeight="1" x14ac:dyDescent="0.25">
      <c r="A24" s="72" t="s">
        <v>117</v>
      </c>
      <c r="B24" s="73" t="s">
        <v>166</v>
      </c>
      <c r="C24" s="74"/>
      <c r="D24" s="71">
        <f>SUM(D20:D23)</f>
        <v>326000</v>
      </c>
    </row>
    <row r="25" spans="1:9" ht="16.5" customHeight="1" x14ac:dyDescent="0.25">
      <c r="A25" s="37"/>
      <c r="B25" s="58"/>
      <c r="C25" s="38"/>
      <c r="D25" s="35"/>
    </row>
    <row r="26" spans="1:9" ht="15" customHeight="1" x14ac:dyDescent="0.25">
      <c r="A26" s="29" t="s">
        <v>118</v>
      </c>
      <c r="B26" s="56"/>
      <c r="C26" s="30" t="s">
        <v>104</v>
      </c>
      <c r="D26" s="31">
        <v>20000</v>
      </c>
    </row>
    <row r="27" spans="1:9" x14ac:dyDescent="0.25">
      <c r="A27" s="29" t="s">
        <v>119</v>
      </c>
      <c r="B27" s="30"/>
      <c r="C27" s="30" t="s">
        <v>102</v>
      </c>
      <c r="D27" s="31">
        <v>30000</v>
      </c>
    </row>
    <row r="28" spans="1:9" x14ac:dyDescent="0.25">
      <c r="A28" s="29" t="s">
        <v>120</v>
      </c>
      <c r="B28" s="30"/>
      <c r="C28" s="30" t="s">
        <v>104</v>
      </c>
      <c r="D28" s="31">
        <v>20000</v>
      </c>
    </row>
    <row r="29" spans="1:9" x14ac:dyDescent="0.25">
      <c r="A29" s="29" t="s">
        <v>121</v>
      </c>
      <c r="B29" s="30"/>
      <c r="C29" s="30" t="s">
        <v>102</v>
      </c>
      <c r="D29" s="31">
        <v>200000</v>
      </c>
    </row>
    <row r="30" spans="1:9" x14ac:dyDescent="0.25">
      <c r="A30" s="29" t="s">
        <v>122</v>
      </c>
      <c r="B30" s="30"/>
      <c r="C30" s="63" t="s">
        <v>123</v>
      </c>
      <c r="D30" s="64">
        <v>200000</v>
      </c>
    </row>
    <row r="31" spans="1:9" x14ac:dyDescent="0.25">
      <c r="A31" s="29" t="s">
        <v>124</v>
      </c>
      <c r="B31" s="30"/>
      <c r="C31" s="75" t="s">
        <v>125</v>
      </c>
      <c r="D31" s="80">
        <v>20000</v>
      </c>
    </row>
    <row r="32" spans="1:9" x14ac:dyDescent="0.25">
      <c r="A32" s="29" t="s">
        <v>126</v>
      </c>
      <c r="B32" s="30"/>
      <c r="C32" s="75" t="s">
        <v>114</v>
      </c>
      <c r="D32" s="80">
        <v>200000</v>
      </c>
    </row>
    <row r="33" spans="1:5" ht="60" customHeight="1" x14ac:dyDescent="0.25">
      <c r="A33" s="37" t="s">
        <v>127</v>
      </c>
      <c r="B33" s="51" t="str">
        <f>+'Propuesta POI 2019'!D13</f>
        <v>Que se evacue la totalidad de las consultas y asesorías escritas y verbales que sean requeridas por las diferentes unidades administrativas</v>
      </c>
      <c r="C33" s="30"/>
      <c r="D33" s="35">
        <f>SUM(D26:D32)</f>
        <v>690000</v>
      </c>
    </row>
    <row r="34" spans="1:5" x14ac:dyDescent="0.25">
      <c r="A34" s="29" t="s">
        <v>128</v>
      </c>
      <c r="B34" s="30"/>
      <c r="C34" s="30" t="s">
        <v>104</v>
      </c>
      <c r="D34" s="31">
        <v>20000</v>
      </c>
    </row>
    <row r="35" spans="1:5" x14ac:dyDescent="0.25">
      <c r="A35" s="29" t="s">
        <v>129</v>
      </c>
      <c r="B35" s="30"/>
      <c r="C35" s="30" t="s">
        <v>114</v>
      </c>
      <c r="D35" s="31">
        <v>120000</v>
      </c>
    </row>
    <row r="36" spans="1:5" x14ac:dyDescent="0.25">
      <c r="A36" s="29" t="s">
        <v>130</v>
      </c>
      <c r="B36" s="30"/>
      <c r="C36" s="30" t="s">
        <v>104</v>
      </c>
      <c r="D36" s="31">
        <v>20000</v>
      </c>
    </row>
    <row r="37" spans="1:5" x14ac:dyDescent="0.25">
      <c r="A37" s="29" t="s">
        <v>131</v>
      </c>
      <c r="B37" s="30"/>
      <c r="C37" s="30" t="s">
        <v>114</v>
      </c>
      <c r="D37" s="31">
        <v>200000</v>
      </c>
    </row>
    <row r="38" spans="1:5" ht="58.5" customHeight="1" x14ac:dyDescent="0.25">
      <c r="A38" s="37" t="s">
        <v>132</v>
      </c>
      <c r="B38" s="53" t="s">
        <v>170</v>
      </c>
      <c r="C38" s="30"/>
      <c r="D38" s="35">
        <f>SUM(D34:D37)</f>
        <v>360000</v>
      </c>
    </row>
    <row r="39" spans="1:5" x14ac:dyDescent="0.25">
      <c r="A39" s="76" t="s">
        <v>134</v>
      </c>
      <c r="B39" s="34"/>
      <c r="C39" s="30" t="s">
        <v>114</v>
      </c>
      <c r="D39" s="31">
        <v>40000</v>
      </c>
    </row>
    <row r="40" spans="1:5" ht="67.5" customHeight="1" x14ac:dyDescent="0.25">
      <c r="A40" s="38"/>
      <c r="B40" s="51" t="s">
        <v>169</v>
      </c>
      <c r="C40" s="30"/>
      <c r="D40" s="35">
        <f>SUM(D39:D39)</f>
        <v>40000</v>
      </c>
    </row>
    <row r="41" spans="1:5" ht="16.5" x14ac:dyDescent="0.25">
      <c r="A41" s="38"/>
      <c r="B41" s="17"/>
      <c r="C41" s="30"/>
      <c r="D41" s="31"/>
    </row>
    <row r="42" spans="1:5" ht="16.5" x14ac:dyDescent="0.25">
      <c r="A42" s="76" t="s">
        <v>195</v>
      </c>
      <c r="B42" s="77"/>
      <c r="C42" s="63" t="s">
        <v>114</v>
      </c>
      <c r="D42" s="64">
        <v>40000</v>
      </c>
    </row>
    <row r="43" spans="1:5" ht="82.5" customHeight="1" x14ac:dyDescent="0.25">
      <c r="A43" s="76" t="s">
        <v>172</v>
      </c>
      <c r="B43" s="78" t="s">
        <v>168</v>
      </c>
      <c r="C43" s="63"/>
      <c r="D43" s="79">
        <f>SUM(D41:D42)</f>
        <v>40000</v>
      </c>
      <c r="E43" s="52" t="s">
        <v>171</v>
      </c>
    </row>
    <row r="44" spans="1:5" ht="16.5" x14ac:dyDescent="0.25">
      <c r="A44" s="38" t="s">
        <v>136</v>
      </c>
      <c r="B44" s="17"/>
      <c r="C44" s="30" t="s">
        <v>114</v>
      </c>
      <c r="D44" s="31"/>
    </row>
    <row r="45" spans="1:5" ht="76.5" customHeight="1" x14ac:dyDescent="0.25">
      <c r="A45" s="38" t="s">
        <v>172</v>
      </c>
      <c r="B45" s="66"/>
      <c r="C45" s="30"/>
      <c r="D45" s="35">
        <f>SUM(D44:D44)</f>
        <v>0</v>
      </c>
      <c r="E45" s="52" t="s">
        <v>171</v>
      </c>
    </row>
    <row r="46" spans="1:5" x14ac:dyDescent="0.25">
      <c r="C46" t="s">
        <v>186</v>
      </c>
      <c r="D46" s="39">
        <f>+D9+D13+D18+D24+D33+D38+D40+D43</f>
        <v>2260000</v>
      </c>
    </row>
    <row r="47" spans="1:5" x14ac:dyDescent="0.25">
      <c r="C47" t="s">
        <v>185</v>
      </c>
      <c r="D47" s="39">
        <v>96129741.319999963</v>
      </c>
    </row>
    <row r="48" spans="1:5" x14ac:dyDescent="0.25">
      <c r="C48" s="67" t="s">
        <v>187</v>
      </c>
      <c r="D48" s="59">
        <f>+'Presup Jurídica 2015'!D55</f>
        <v>2100000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3"/>
  <sheetViews>
    <sheetView zoomScale="80" zoomScaleNormal="80" workbookViewId="0">
      <selection activeCell="N8" sqref="N8:N16"/>
    </sheetView>
  </sheetViews>
  <sheetFormatPr baseColWidth="10" defaultRowHeight="16.5" x14ac:dyDescent="0.3"/>
  <cols>
    <col min="1" max="1" width="22.42578125" style="1" customWidth="1"/>
    <col min="2" max="2" width="22.5703125" style="1" customWidth="1"/>
    <col min="3" max="3" width="23" style="1" customWidth="1"/>
    <col min="4" max="4" width="19.85546875" style="1" customWidth="1"/>
    <col min="5" max="5" width="11.42578125" style="1"/>
    <col min="6" max="6" width="23.42578125" style="1" customWidth="1"/>
    <col min="7" max="7" width="13.28515625" style="1" customWidth="1"/>
    <col min="8" max="8" width="7.5703125" style="1" customWidth="1"/>
    <col min="9" max="9" width="7" style="1" customWidth="1"/>
    <col min="10" max="10" width="7.140625" style="1" bestFit="1" customWidth="1"/>
    <col min="11" max="11" width="7" style="1" customWidth="1"/>
    <col min="12" max="12" width="20.85546875" style="1" bestFit="1" customWidth="1"/>
    <col min="13" max="15" width="20.85546875" style="1" customWidth="1"/>
    <col min="16" max="16384" width="11.42578125" style="1"/>
  </cols>
  <sheetData>
    <row r="1" spans="1:15" ht="27" x14ac:dyDescent="0.45">
      <c r="A1" s="174" t="s">
        <v>0</v>
      </c>
      <c r="B1" s="174"/>
      <c r="C1" s="174"/>
      <c r="D1" s="174"/>
      <c r="E1" s="174"/>
      <c r="F1" s="174"/>
      <c r="G1" s="174"/>
      <c r="H1" s="174"/>
      <c r="I1" s="174"/>
      <c r="J1" s="174"/>
      <c r="K1" s="174"/>
      <c r="L1" s="174"/>
      <c r="M1" s="174"/>
      <c r="N1" s="174"/>
      <c r="O1" s="174"/>
    </row>
    <row r="2" spans="1:15" x14ac:dyDescent="0.3">
      <c r="A2" s="2" t="s">
        <v>1</v>
      </c>
    </row>
    <row r="3" spans="1:15" x14ac:dyDescent="0.3">
      <c r="A3" s="2" t="s">
        <v>2</v>
      </c>
    </row>
    <row r="4" spans="1:15" x14ac:dyDescent="0.3">
      <c r="A4" s="2" t="s">
        <v>3</v>
      </c>
      <c r="B4" s="2" t="s">
        <v>4</v>
      </c>
    </row>
    <row r="5" spans="1:15" ht="16.5" customHeight="1" x14ac:dyDescent="0.3">
      <c r="A5" s="142" t="s">
        <v>5</v>
      </c>
      <c r="B5" s="142" t="s">
        <v>6</v>
      </c>
      <c r="C5" s="175" t="s">
        <v>7</v>
      </c>
      <c r="D5" s="175"/>
      <c r="E5" s="175"/>
      <c r="F5" s="175"/>
      <c r="G5" s="175"/>
      <c r="H5" s="175"/>
      <c r="I5" s="175"/>
      <c r="J5" s="175"/>
      <c r="K5" s="175"/>
      <c r="L5" s="176" t="s">
        <v>8</v>
      </c>
      <c r="M5" s="3"/>
      <c r="N5" s="3"/>
      <c r="O5" s="176" t="s">
        <v>9</v>
      </c>
    </row>
    <row r="6" spans="1:15" ht="37.5" customHeight="1" x14ac:dyDescent="0.3">
      <c r="A6" s="142"/>
      <c r="B6" s="142"/>
      <c r="C6" s="142" t="s">
        <v>10</v>
      </c>
      <c r="D6" s="142" t="s">
        <v>11</v>
      </c>
      <c r="E6" s="142" t="s">
        <v>12</v>
      </c>
      <c r="F6" s="142" t="s">
        <v>13</v>
      </c>
      <c r="G6" s="142" t="s">
        <v>14</v>
      </c>
      <c r="H6" s="142" t="s">
        <v>15</v>
      </c>
      <c r="I6" s="142"/>
      <c r="J6" s="142"/>
      <c r="K6" s="142"/>
      <c r="L6" s="176"/>
      <c r="M6" s="3" t="s">
        <v>16</v>
      </c>
      <c r="N6" s="3" t="s">
        <v>17</v>
      </c>
      <c r="O6" s="176"/>
    </row>
    <row r="7" spans="1:15" ht="18.75" x14ac:dyDescent="0.3">
      <c r="A7" s="142"/>
      <c r="B7" s="142"/>
      <c r="C7" s="142"/>
      <c r="D7" s="142"/>
      <c r="E7" s="142"/>
      <c r="F7" s="142"/>
      <c r="G7" s="142"/>
      <c r="H7" s="4" t="s">
        <v>18</v>
      </c>
      <c r="I7" s="4" t="s">
        <v>19</v>
      </c>
      <c r="J7" s="4" t="s">
        <v>20</v>
      </c>
      <c r="K7" s="4" t="s">
        <v>21</v>
      </c>
      <c r="L7" s="176"/>
      <c r="M7" s="3"/>
      <c r="N7" s="3"/>
      <c r="O7" s="176"/>
    </row>
    <row r="8" spans="1:15" ht="18.75" x14ac:dyDescent="0.3">
      <c r="A8" s="5"/>
      <c r="B8" s="5"/>
      <c r="C8" s="5"/>
      <c r="D8" s="5"/>
      <c r="E8" s="5"/>
      <c r="F8" s="5"/>
      <c r="G8" s="5"/>
      <c r="H8" s="5"/>
      <c r="I8" s="5"/>
      <c r="J8" s="5"/>
      <c r="K8" s="5"/>
      <c r="L8" s="6">
        <f>+'[1]Presup Jurídica'!D17</f>
        <v>94029741.319999963</v>
      </c>
      <c r="M8" s="6">
        <f>+'[1]Presup Jurídica'!H17</f>
        <v>32364271.810000014</v>
      </c>
      <c r="N8" s="7">
        <f t="shared" ref="N8:N16" si="0">+M8/L8</f>
        <v>0.34419186265607848</v>
      </c>
      <c r="O8" s="8" t="s">
        <v>22</v>
      </c>
    </row>
    <row r="9" spans="1:15" ht="260.25" customHeight="1" x14ac:dyDescent="0.3">
      <c r="A9" s="177" t="s">
        <v>23</v>
      </c>
      <c r="B9" s="9" t="s">
        <v>24</v>
      </c>
      <c r="C9" s="10" t="s">
        <v>25</v>
      </c>
      <c r="D9" s="10" t="s">
        <v>26</v>
      </c>
      <c r="E9" s="11" t="s">
        <v>27</v>
      </c>
      <c r="F9" s="12" t="s">
        <v>28</v>
      </c>
      <c r="G9" s="13" t="s">
        <v>29</v>
      </c>
      <c r="H9" s="14">
        <v>1</v>
      </c>
      <c r="I9" s="14">
        <v>1</v>
      </c>
      <c r="J9" s="14">
        <v>1</v>
      </c>
      <c r="K9" s="14">
        <v>1</v>
      </c>
      <c r="L9" s="6">
        <f>+'[1]Presup Jurídica'!D23</f>
        <v>370000</v>
      </c>
      <c r="M9" s="6">
        <f>+'[1]Presup Jurídica'!H23</f>
        <v>219600</v>
      </c>
      <c r="N9" s="7">
        <f t="shared" si="0"/>
        <v>0.59351351351351356</v>
      </c>
      <c r="O9" s="15"/>
    </row>
    <row r="10" spans="1:15" ht="197.25" customHeight="1" x14ac:dyDescent="0.3">
      <c r="A10" s="178"/>
      <c r="B10" s="12" t="s">
        <v>30</v>
      </c>
      <c r="C10" s="12" t="s">
        <v>31</v>
      </c>
      <c r="D10" s="12" t="s">
        <v>32</v>
      </c>
      <c r="E10" s="12" t="s">
        <v>27</v>
      </c>
      <c r="F10" s="12" t="s">
        <v>33</v>
      </c>
      <c r="G10" s="13" t="s">
        <v>29</v>
      </c>
      <c r="H10" s="14">
        <v>1</v>
      </c>
      <c r="I10" s="14">
        <v>1</v>
      </c>
      <c r="J10" s="14">
        <v>1</v>
      </c>
      <c r="K10" s="14">
        <v>1</v>
      </c>
      <c r="L10" s="6">
        <f>+'[1]Presup Jurídica'!D32</f>
        <v>360000</v>
      </c>
      <c r="M10" s="6">
        <f>+'[1]Presup Jurídica'!H32</f>
        <v>0</v>
      </c>
      <c r="N10" s="7">
        <f t="shared" si="0"/>
        <v>0</v>
      </c>
      <c r="O10" s="15"/>
    </row>
    <row r="11" spans="1:15" ht="162.75" customHeight="1" x14ac:dyDescent="0.3">
      <c r="A11" s="178"/>
      <c r="B11" s="9" t="s">
        <v>34</v>
      </c>
      <c r="C11" s="9" t="s">
        <v>35</v>
      </c>
      <c r="D11" s="10" t="s">
        <v>36</v>
      </c>
      <c r="E11" s="11" t="s">
        <v>27</v>
      </c>
      <c r="F11" s="12" t="s">
        <v>37</v>
      </c>
      <c r="G11" s="13" t="s">
        <v>29</v>
      </c>
      <c r="H11" s="14">
        <v>1</v>
      </c>
      <c r="I11" s="14">
        <v>1</v>
      </c>
      <c r="J11" s="14">
        <v>1</v>
      </c>
      <c r="K11" s="14">
        <v>1</v>
      </c>
      <c r="L11" s="6">
        <f>+'[1]Presup Jurídica'!D40</f>
        <v>690000</v>
      </c>
      <c r="M11" s="6">
        <f>+'[1]Presup Jurídica'!H40</f>
        <v>130490</v>
      </c>
      <c r="N11" s="7">
        <f t="shared" si="0"/>
        <v>0.18911594202898552</v>
      </c>
      <c r="O11" s="15"/>
    </row>
    <row r="12" spans="1:15" ht="152.25" customHeight="1" x14ac:dyDescent="0.3">
      <c r="A12" s="179"/>
      <c r="B12" s="9" t="s">
        <v>38</v>
      </c>
      <c r="C12" s="16" t="s">
        <v>39</v>
      </c>
      <c r="D12" s="10" t="s">
        <v>40</v>
      </c>
      <c r="E12" s="11" t="s">
        <v>27</v>
      </c>
      <c r="F12" s="12" t="s">
        <v>41</v>
      </c>
      <c r="G12" s="13" t="s">
        <v>29</v>
      </c>
      <c r="H12" s="14">
        <v>1</v>
      </c>
      <c r="I12" s="14">
        <v>1</v>
      </c>
      <c r="J12" s="14">
        <v>1</v>
      </c>
      <c r="K12" s="14">
        <v>1</v>
      </c>
      <c r="L12" s="6">
        <f>+'[1]Presup Jurídica'!D45+'[1]Presup Jurídica'!D27</f>
        <v>590000</v>
      </c>
      <c r="M12" s="6">
        <f>+'[1]Presup Jurídica'!H45+'[1]Presup Jurídica'!H27</f>
        <v>114750</v>
      </c>
      <c r="N12" s="7">
        <f t="shared" si="0"/>
        <v>0.1944915254237288</v>
      </c>
      <c r="O12" s="15"/>
    </row>
    <row r="13" spans="1:15" ht="144.75" customHeight="1" x14ac:dyDescent="0.3">
      <c r="A13" s="180" t="s">
        <v>42</v>
      </c>
      <c r="B13" s="180" t="s">
        <v>43</v>
      </c>
      <c r="C13" s="17" t="s">
        <v>44</v>
      </c>
      <c r="D13" s="17" t="s">
        <v>45</v>
      </c>
      <c r="E13" s="18" t="s">
        <v>46</v>
      </c>
      <c r="F13" s="17" t="s">
        <v>47</v>
      </c>
      <c r="G13" s="18" t="s">
        <v>48</v>
      </c>
      <c r="H13" s="19">
        <v>0</v>
      </c>
      <c r="I13" s="19">
        <v>3</v>
      </c>
      <c r="J13" s="19">
        <v>0</v>
      </c>
      <c r="K13" s="19">
        <v>3</v>
      </c>
      <c r="L13" s="20">
        <f>+'[1]Presup Jurídica'!D50</f>
        <v>30000</v>
      </c>
      <c r="M13" s="20">
        <f>+'[1]Presup Jurídica'!H50</f>
        <v>0</v>
      </c>
      <c r="N13" s="7">
        <f t="shared" si="0"/>
        <v>0</v>
      </c>
      <c r="O13" s="21" t="s">
        <v>49</v>
      </c>
    </row>
    <row r="14" spans="1:15" ht="132" x14ac:dyDescent="0.3">
      <c r="A14" s="180"/>
      <c r="B14" s="180"/>
      <c r="C14" s="17" t="s">
        <v>50</v>
      </c>
      <c r="D14" s="17" t="s">
        <v>51</v>
      </c>
      <c r="E14" s="18" t="s">
        <v>46</v>
      </c>
      <c r="F14" s="17" t="s">
        <v>52</v>
      </c>
      <c r="G14" s="18" t="s">
        <v>48</v>
      </c>
      <c r="H14" s="19">
        <v>0</v>
      </c>
      <c r="I14" s="19">
        <v>2</v>
      </c>
      <c r="J14" s="19">
        <v>0</v>
      </c>
      <c r="K14" s="19">
        <v>2</v>
      </c>
      <c r="L14" s="20">
        <f>+'[1]Presup Jurídica'!D56</f>
        <v>30000</v>
      </c>
      <c r="M14" s="20">
        <f>+'[1]Presup Jurídica'!H56</f>
        <v>0</v>
      </c>
      <c r="N14" s="7">
        <f t="shared" si="0"/>
        <v>0</v>
      </c>
      <c r="O14" s="21" t="s">
        <v>53</v>
      </c>
    </row>
    <row r="15" spans="1:15" ht="235.5" customHeight="1" x14ac:dyDescent="0.3">
      <c r="A15" s="180"/>
      <c r="B15" s="180"/>
      <c r="C15" s="17" t="s">
        <v>54</v>
      </c>
      <c r="D15" s="17" t="s">
        <v>55</v>
      </c>
      <c r="E15" s="18" t="s">
        <v>46</v>
      </c>
      <c r="F15" s="17" t="s">
        <v>56</v>
      </c>
      <c r="G15" s="18" t="s">
        <v>48</v>
      </c>
      <c r="H15" s="19">
        <v>0</v>
      </c>
      <c r="I15" s="19">
        <v>2</v>
      </c>
      <c r="J15" s="19">
        <v>0</v>
      </c>
      <c r="K15" s="19">
        <v>3</v>
      </c>
      <c r="L15" s="20">
        <f>+'[1]Presup Jurídica'!D63</f>
        <v>30000</v>
      </c>
      <c r="M15" s="20">
        <f>+'[1]Presup Jurídica'!H63</f>
        <v>0</v>
      </c>
      <c r="N15" s="7">
        <f t="shared" si="0"/>
        <v>0</v>
      </c>
      <c r="O15" s="22" t="s">
        <v>57</v>
      </c>
    </row>
    <row r="16" spans="1:15" x14ac:dyDescent="0.3">
      <c r="B16" s="23"/>
      <c r="C16" s="23"/>
      <c r="D16" s="23"/>
      <c r="E16" s="23"/>
      <c r="F16" s="23"/>
      <c r="G16" s="23"/>
      <c r="H16" s="23"/>
      <c r="I16" s="23"/>
      <c r="J16" s="173" t="s">
        <v>58</v>
      </c>
      <c r="K16" s="173"/>
      <c r="L16" s="24">
        <f>SUM(L8:L15)</f>
        <v>96129741.319999963</v>
      </c>
      <c r="M16" s="24">
        <f>SUM(M8:M15)</f>
        <v>32829111.810000014</v>
      </c>
      <c r="N16" s="7">
        <f t="shared" si="0"/>
        <v>0.34150837565158265</v>
      </c>
    </row>
    <row r="17" spans="1:14" x14ac:dyDescent="0.3">
      <c r="A17" s="25"/>
      <c r="B17" s="25"/>
      <c r="C17" s="25"/>
      <c r="D17" s="25"/>
      <c r="E17" s="25"/>
      <c r="F17" s="25"/>
      <c r="G17" s="25"/>
      <c r="H17" s="25"/>
      <c r="I17" s="25"/>
      <c r="J17" s="25"/>
      <c r="K17" s="25"/>
    </row>
    <row r="18" spans="1:14" x14ac:dyDescent="0.3">
      <c r="A18" s="25"/>
      <c r="B18" s="25"/>
      <c r="C18" s="25"/>
      <c r="D18" s="25"/>
      <c r="E18" s="25"/>
      <c r="F18" s="25"/>
      <c r="G18" s="25"/>
      <c r="H18" s="25"/>
      <c r="I18" s="25"/>
      <c r="J18" s="25"/>
      <c r="K18" s="25"/>
      <c r="L18" s="1">
        <v>96129741.319999963</v>
      </c>
    </row>
    <row r="19" spans="1:14" x14ac:dyDescent="0.3">
      <c r="A19" s="25"/>
      <c r="B19" s="25"/>
      <c r="C19" s="25"/>
      <c r="D19" s="25"/>
      <c r="E19" s="25"/>
      <c r="F19" s="25"/>
      <c r="G19" s="25"/>
      <c r="H19" s="25"/>
      <c r="I19" s="25"/>
      <c r="J19" s="25"/>
      <c r="K19" s="25"/>
    </row>
    <row r="20" spans="1:14" ht="23.25" customHeight="1" x14ac:dyDescent="0.3">
      <c r="A20" s="25"/>
      <c r="B20" s="25"/>
      <c r="C20" s="25"/>
      <c r="D20" s="25"/>
      <c r="E20" s="25"/>
      <c r="F20" s="25"/>
      <c r="G20" s="25"/>
      <c r="H20" s="25"/>
      <c r="I20" s="25"/>
      <c r="J20" s="25"/>
      <c r="K20" s="25"/>
      <c r="L20" s="26">
        <f>+L18-L16</f>
        <v>0</v>
      </c>
      <c r="M20" s="26"/>
      <c r="N20" s="26"/>
    </row>
    <row r="21" spans="1:14" x14ac:dyDescent="0.3">
      <c r="A21" s="27"/>
      <c r="B21" s="27"/>
      <c r="C21" s="27"/>
      <c r="D21" s="27"/>
      <c r="E21" s="27"/>
      <c r="F21" s="27"/>
      <c r="G21" s="27"/>
      <c r="H21" s="27"/>
      <c r="I21" s="27"/>
      <c r="J21" s="27"/>
      <c r="K21" s="27"/>
    </row>
    <row r="22" spans="1:14" x14ac:dyDescent="0.3">
      <c r="A22" s="27"/>
      <c r="B22" s="27"/>
      <c r="C22" s="27"/>
      <c r="D22" s="27"/>
      <c r="E22" s="27"/>
      <c r="F22" s="27"/>
      <c r="G22" s="27"/>
      <c r="H22" s="27"/>
      <c r="I22" s="27"/>
      <c r="J22" s="27"/>
      <c r="K22" s="27"/>
    </row>
    <row r="23" spans="1:14" x14ac:dyDescent="0.3">
      <c r="A23" s="27"/>
      <c r="B23" s="27"/>
      <c r="C23" s="27"/>
      <c r="D23" s="27"/>
      <c r="E23" s="27"/>
      <c r="F23" s="27"/>
      <c r="G23" s="27"/>
      <c r="H23" s="27"/>
      <c r="I23" s="27"/>
      <c r="J23" s="27"/>
      <c r="K23" s="27"/>
    </row>
  </sheetData>
  <mergeCells count="16">
    <mergeCell ref="J16:K16"/>
    <mergeCell ref="A1:O1"/>
    <mergeCell ref="A5:A7"/>
    <mergeCell ref="B5:B7"/>
    <mergeCell ref="C5:K5"/>
    <mergeCell ref="L5:L7"/>
    <mergeCell ref="O5:O7"/>
    <mergeCell ref="C6:C7"/>
    <mergeCell ref="D6:D7"/>
    <mergeCell ref="E6:E7"/>
    <mergeCell ref="F6:F7"/>
    <mergeCell ref="G6:G7"/>
    <mergeCell ref="H6:K6"/>
    <mergeCell ref="A9:A12"/>
    <mergeCell ref="A13:A15"/>
    <mergeCell ref="B13:B15"/>
  </mergeCells>
  <printOptions horizontalCentered="1"/>
  <pageMargins left="0.39370078740157483" right="0.39370078740157483" top="0.39370078740157483" bottom="0.39370078740157483" header="0.19685039370078741" footer="0.19685039370078741"/>
  <pageSetup scale="52"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showGridLines="0" view="pageBreakPreview" zoomScale="60" zoomScaleNormal="100" workbookViewId="0">
      <selection activeCell="H29" sqref="H29"/>
    </sheetView>
  </sheetViews>
  <sheetFormatPr baseColWidth="10" defaultRowHeight="15" x14ac:dyDescent="0.25"/>
  <cols>
    <col min="1" max="1" width="46.42578125" customWidth="1"/>
    <col min="2" max="2" width="60.7109375" customWidth="1"/>
    <col min="3" max="3" width="30.5703125" customWidth="1"/>
    <col min="4" max="4" width="17.7109375" customWidth="1"/>
    <col min="5" max="5" width="11.5703125" hidden="1" customWidth="1"/>
    <col min="6" max="6" width="14.140625" hidden="1" customWidth="1"/>
    <col min="7" max="7" width="14.42578125" hidden="1" customWidth="1"/>
    <col min="8" max="9" width="14.42578125" customWidth="1"/>
    <col min="10" max="10" width="15.85546875" bestFit="1" customWidth="1"/>
    <col min="11" max="11" width="18.7109375" customWidth="1"/>
    <col min="260" max="260" width="28.85546875" bestFit="1" customWidth="1"/>
    <col min="261" max="261" width="38.85546875" bestFit="1" customWidth="1"/>
    <col min="262" max="262" width="13.7109375" bestFit="1" customWidth="1"/>
    <col min="263" max="263" width="11.5703125" bestFit="1" customWidth="1"/>
    <col min="264" max="264" width="14.140625" bestFit="1" customWidth="1"/>
    <col min="265" max="265" width="14.42578125" bestFit="1" customWidth="1"/>
    <col min="266" max="266" width="15.85546875" bestFit="1" customWidth="1"/>
    <col min="267" max="267" width="12.7109375" bestFit="1" customWidth="1"/>
    <col min="516" max="516" width="28.85546875" bestFit="1" customWidth="1"/>
    <col min="517" max="517" width="38.85546875" bestFit="1" customWidth="1"/>
    <col min="518" max="518" width="13.7109375" bestFit="1" customWidth="1"/>
    <col min="519" max="519" width="11.5703125" bestFit="1" customWidth="1"/>
    <col min="520" max="520" width="14.140625" bestFit="1" customWidth="1"/>
    <col min="521" max="521" width="14.42578125" bestFit="1" customWidth="1"/>
    <col min="522" max="522" width="15.85546875" bestFit="1" customWidth="1"/>
    <col min="523" max="523" width="12.7109375" bestFit="1" customWidth="1"/>
    <col min="772" max="772" width="28.85546875" bestFit="1" customWidth="1"/>
    <col min="773" max="773" width="38.85546875" bestFit="1" customWidth="1"/>
    <col min="774" max="774" width="13.7109375" bestFit="1" customWidth="1"/>
    <col min="775" max="775" width="11.5703125" bestFit="1" customWidth="1"/>
    <col min="776" max="776" width="14.140625" bestFit="1" customWidth="1"/>
    <col min="777" max="777" width="14.42578125" bestFit="1" customWidth="1"/>
    <col min="778" max="778" width="15.85546875" bestFit="1" customWidth="1"/>
    <col min="779" max="779" width="12.7109375" bestFit="1" customWidth="1"/>
    <col min="1028" max="1028" width="28.85546875" bestFit="1" customWidth="1"/>
    <col min="1029" max="1029" width="38.85546875" bestFit="1" customWidth="1"/>
    <col min="1030" max="1030" width="13.7109375" bestFit="1" customWidth="1"/>
    <col min="1031" max="1031" width="11.5703125" bestFit="1" customWidth="1"/>
    <col min="1032" max="1032" width="14.140625" bestFit="1" customWidth="1"/>
    <col min="1033" max="1033" width="14.42578125" bestFit="1" customWidth="1"/>
    <col min="1034" max="1034" width="15.85546875" bestFit="1" customWidth="1"/>
    <col min="1035" max="1035" width="12.7109375" bestFit="1" customWidth="1"/>
    <col min="1284" max="1284" width="28.85546875" bestFit="1" customWidth="1"/>
    <col min="1285" max="1285" width="38.85546875" bestFit="1" customWidth="1"/>
    <col min="1286" max="1286" width="13.7109375" bestFit="1" customWidth="1"/>
    <col min="1287" max="1287" width="11.5703125" bestFit="1" customWidth="1"/>
    <col min="1288" max="1288" width="14.140625" bestFit="1" customWidth="1"/>
    <col min="1289" max="1289" width="14.42578125" bestFit="1" customWidth="1"/>
    <col min="1290" max="1290" width="15.85546875" bestFit="1" customWidth="1"/>
    <col min="1291" max="1291" width="12.7109375" bestFit="1" customWidth="1"/>
    <col min="1540" max="1540" width="28.85546875" bestFit="1" customWidth="1"/>
    <col min="1541" max="1541" width="38.85546875" bestFit="1" customWidth="1"/>
    <col min="1542" max="1542" width="13.7109375" bestFit="1" customWidth="1"/>
    <col min="1543" max="1543" width="11.5703125" bestFit="1" customWidth="1"/>
    <col min="1544" max="1544" width="14.140625" bestFit="1" customWidth="1"/>
    <col min="1545" max="1545" width="14.42578125" bestFit="1" customWidth="1"/>
    <col min="1546" max="1546" width="15.85546875" bestFit="1" customWidth="1"/>
    <col min="1547" max="1547" width="12.7109375" bestFit="1" customWidth="1"/>
    <col min="1796" max="1796" width="28.85546875" bestFit="1" customWidth="1"/>
    <col min="1797" max="1797" width="38.85546875" bestFit="1" customWidth="1"/>
    <col min="1798" max="1798" width="13.7109375" bestFit="1" customWidth="1"/>
    <col min="1799" max="1799" width="11.5703125" bestFit="1" customWidth="1"/>
    <col min="1800" max="1800" width="14.140625" bestFit="1" customWidth="1"/>
    <col min="1801" max="1801" width="14.42578125" bestFit="1" customWidth="1"/>
    <col min="1802" max="1802" width="15.85546875" bestFit="1" customWidth="1"/>
    <col min="1803" max="1803" width="12.7109375" bestFit="1" customWidth="1"/>
    <col min="2052" max="2052" width="28.85546875" bestFit="1" customWidth="1"/>
    <col min="2053" max="2053" width="38.85546875" bestFit="1" customWidth="1"/>
    <col min="2054" max="2054" width="13.7109375" bestFit="1" customWidth="1"/>
    <col min="2055" max="2055" width="11.5703125" bestFit="1" customWidth="1"/>
    <col min="2056" max="2056" width="14.140625" bestFit="1" customWidth="1"/>
    <col min="2057" max="2057" width="14.42578125" bestFit="1" customWidth="1"/>
    <col min="2058" max="2058" width="15.85546875" bestFit="1" customWidth="1"/>
    <col min="2059" max="2059" width="12.7109375" bestFit="1" customWidth="1"/>
    <col min="2308" max="2308" width="28.85546875" bestFit="1" customWidth="1"/>
    <col min="2309" max="2309" width="38.85546875" bestFit="1" customWidth="1"/>
    <col min="2310" max="2310" width="13.7109375" bestFit="1" customWidth="1"/>
    <col min="2311" max="2311" width="11.5703125" bestFit="1" customWidth="1"/>
    <col min="2312" max="2312" width="14.140625" bestFit="1" customWidth="1"/>
    <col min="2313" max="2313" width="14.42578125" bestFit="1" customWidth="1"/>
    <col min="2314" max="2314" width="15.85546875" bestFit="1" customWidth="1"/>
    <col min="2315" max="2315" width="12.7109375" bestFit="1" customWidth="1"/>
    <col min="2564" max="2564" width="28.85546875" bestFit="1" customWidth="1"/>
    <col min="2565" max="2565" width="38.85546875" bestFit="1" customWidth="1"/>
    <col min="2566" max="2566" width="13.7109375" bestFit="1" customWidth="1"/>
    <col min="2567" max="2567" width="11.5703125" bestFit="1" customWidth="1"/>
    <col min="2568" max="2568" width="14.140625" bestFit="1" customWidth="1"/>
    <col min="2569" max="2569" width="14.42578125" bestFit="1" customWidth="1"/>
    <col min="2570" max="2570" width="15.85546875" bestFit="1" customWidth="1"/>
    <col min="2571" max="2571" width="12.7109375" bestFit="1" customWidth="1"/>
    <col min="2820" max="2820" width="28.85546875" bestFit="1" customWidth="1"/>
    <col min="2821" max="2821" width="38.85546875" bestFit="1" customWidth="1"/>
    <col min="2822" max="2822" width="13.7109375" bestFit="1" customWidth="1"/>
    <col min="2823" max="2823" width="11.5703125" bestFit="1" customWidth="1"/>
    <col min="2824" max="2824" width="14.140625" bestFit="1" customWidth="1"/>
    <col min="2825" max="2825" width="14.42578125" bestFit="1" customWidth="1"/>
    <col min="2826" max="2826" width="15.85546875" bestFit="1" customWidth="1"/>
    <col min="2827" max="2827" width="12.7109375" bestFit="1" customWidth="1"/>
    <col min="3076" max="3076" width="28.85546875" bestFit="1" customWidth="1"/>
    <col min="3077" max="3077" width="38.85546875" bestFit="1" customWidth="1"/>
    <col min="3078" max="3078" width="13.7109375" bestFit="1" customWidth="1"/>
    <col min="3079" max="3079" width="11.5703125" bestFit="1" customWidth="1"/>
    <col min="3080" max="3080" width="14.140625" bestFit="1" customWidth="1"/>
    <col min="3081" max="3081" width="14.42578125" bestFit="1" customWidth="1"/>
    <col min="3082" max="3082" width="15.85546875" bestFit="1" customWidth="1"/>
    <col min="3083" max="3083" width="12.7109375" bestFit="1" customWidth="1"/>
    <col min="3332" max="3332" width="28.85546875" bestFit="1" customWidth="1"/>
    <col min="3333" max="3333" width="38.85546875" bestFit="1" customWidth="1"/>
    <col min="3334" max="3334" width="13.7109375" bestFit="1" customWidth="1"/>
    <col min="3335" max="3335" width="11.5703125" bestFit="1" customWidth="1"/>
    <col min="3336" max="3336" width="14.140625" bestFit="1" customWidth="1"/>
    <col min="3337" max="3337" width="14.42578125" bestFit="1" customWidth="1"/>
    <col min="3338" max="3338" width="15.85546875" bestFit="1" customWidth="1"/>
    <col min="3339" max="3339" width="12.7109375" bestFit="1" customWidth="1"/>
    <col min="3588" max="3588" width="28.85546875" bestFit="1" customWidth="1"/>
    <col min="3589" max="3589" width="38.85546875" bestFit="1" customWidth="1"/>
    <col min="3590" max="3590" width="13.7109375" bestFit="1" customWidth="1"/>
    <col min="3591" max="3591" width="11.5703125" bestFit="1" customWidth="1"/>
    <col min="3592" max="3592" width="14.140625" bestFit="1" customWidth="1"/>
    <col min="3593" max="3593" width="14.42578125" bestFit="1" customWidth="1"/>
    <col min="3594" max="3594" width="15.85546875" bestFit="1" customWidth="1"/>
    <col min="3595" max="3595" width="12.7109375" bestFit="1" customWidth="1"/>
    <col min="3844" max="3844" width="28.85546875" bestFit="1" customWidth="1"/>
    <col min="3845" max="3845" width="38.85546875" bestFit="1" customWidth="1"/>
    <col min="3846" max="3846" width="13.7109375" bestFit="1" customWidth="1"/>
    <col min="3847" max="3847" width="11.5703125" bestFit="1" customWidth="1"/>
    <col min="3848" max="3848" width="14.140625" bestFit="1" customWidth="1"/>
    <col min="3849" max="3849" width="14.42578125" bestFit="1" customWidth="1"/>
    <col min="3850" max="3850" width="15.85546875" bestFit="1" customWidth="1"/>
    <col min="3851" max="3851" width="12.7109375" bestFit="1" customWidth="1"/>
    <col min="4100" max="4100" width="28.85546875" bestFit="1" customWidth="1"/>
    <col min="4101" max="4101" width="38.85546875" bestFit="1" customWidth="1"/>
    <col min="4102" max="4102" width="13.7109375" bestFit="1" customWidth="1"/>
    <col min="4103" max="4103" width="11.5703125" bestFit="1" customWidth="1"/>
    <col min="4104" max="4104" width="14.140625" bestFit="1" customWidth="1"/>
    <col min="4105" max="4105" width="14.42578125" bestFit="1" customWidth="1"/>
    <col min="4106" max="4106" width="15.85546875" bestFit="1" customWidth="1"/>
    <col min="4107" max="4107" width="12.7109375" bestFit="1" customWidth="1"/>
    <col min="4356" max="4356" width="28.85546875" bestFit="1" customWidth="1"/>
    <col min="4357" max="4357" width="38.85546875" bestFit="1" customWidth="1"/>
    <col min="4358" max="4358" width="13.7109375" bestFit="1" customWidth="1"/>
    <col min="4359" max="4359" width="11.5703125" bestFit="1" customWidth="1"/>
    <col min="4360" max="4360" width="14.140625" bestFit="1" customWidth="1"/>
    <col min="4361" max="4361" width="14.42578125" bestFit="1" customWidth="1"/>
    <col min="4362" max="4362" width="15.85546875" bestFit="1" customWidth="1"/>
    <col min="4363" max="4363" width="12.7109375" bestFit="1" customWidth="1"/>
    <col min="4612" max="4612" width="28.85546875" bestFit="1" customWidth="1"/>
    <col min="4613" max="4613" width="38.85546875" bestFit="1" customWidth="1"/>
    <col min="4614" max="4614" width="13.7109375" bestFit="1" customWidth="1"/>
    <col min="4615" max="4615" width="11.5703125" bestFit="1" customWidth="1"/>
    <col min="4616" max="4616" width="14.140625" bestFit="1" customWidth="1"/>
    <col min="4617" max="4617" width="14.42578125" bestFit="1" customWidth="1"/>
    <col min="4618" max="4618" width="15.85546875" bestFit="1" customWidth="1"/>
    <col min="4619" max="4619" width="12.7109375" bestFit="1" customWidth="1"/>
    <col min="4868" max="4868" width="28.85546875" bestFit="1" customWidth="1"/>
    <col min="4869" max="4869" width="38.85546875" bestFit="1" customWidth="1"/>
    <col min="4870" max="4870" width="13.7109375" bestFit="1" customWidth="1"/>
    <col min="4871" max="4871" width="11.5703125" bestFit="1" customWidth="1"/>
    <col min="4872" max="4872" width="14.140625" bestFit="1" customWidth="1"/>
    <col min="4873" max="4873" width="14.42578125" bestFit="1" customWidth="1"/>
    <col min="4874" max="4874" width="15.85546875" bestFit="1" customWidth="1"/>
    <col min="4875" max="4875" width="12.7109375" bestFit="1" customWidth="1"/>
    <col min="5124" max="5124" width="28.85546875" bestFit="1" customWidth="1"/>
    <col min="5125" max="5125" width="38.85546875" bestFit="1" customWidth="1"/>
    <col min="5126" max="5126" width="13.7109375" bestFit="1" customWidth="1"/>
    <col min="5127" max="5127" width="11.5703125" bestFit="1" customWidth="1"/>
    <col min="5128" max="5128" width="14.140625" bestFit="1" customWidth="1"/>
    <col min="5129" max="5129" width="14.42578125" bestFit="1" customWidth="1"/>
    <col min="5130" max="5130" width="15.85546875" bestFit="1" customWidth="1"/>
    <col min="5131" max="5131" width="12.7109375" bestFit="1" customWidth="1"/>
    <col min="5380" max="5380" width="28.85546875" bestFit="1" customWidth="1"/>
    <col min="5381" max="5381" width="38.85546875" bestFit="1" customWidth="1"/>
    <col min="5382" max="5382" width="13.7109375" bestFit="1" customWidth="1"/>
    <col min="5383" max="5383" width="11.5703125" bestFit="1" customWidth="1"/>
    <col min="5384" max="5384" width="14.140625" bestFit="1" customWidth="1"/>
    <col min="5385" max="5385" width="14.42578125" bestFit="1" customWidth="1"/>
    <col min="5386" max="5386" width="15.85546875" bestFit="1" customWidth="1"/>
    <col min="5387" max="5387" width="12.7109375" bestFit="1" customWidth="1"/>
    <col min="5636" max="5636" width="28.85546875" bestFit="1" customWidth="1"/>
    <col min="5637" max="5637" width="38.85546875" bestFit="1" customWidth="1"/>
    <col min="5638" max="5638" width="13.7109375" bestFit="1" customWidth="1"/>
    <col min="5639" max="5639" width="11.5703125" bestFit="1" customWidth="1"/>
    <col min="5640" max="5640" width="14.140625" bestFit="1" customWidth="1"/>
    <col min="5641" max="5641" width="14.42578125" bestFit="1" customWidth="1"/>
    <col min="5642" max="5642" width="15.85546875" bestFit="1" customWidth="1"/>
    <col min="5643" max="5643" width="12.7109375" bestFit="1" customWidth="1"/>
    <col min="5892" max="5892" width="28.85546875" bestFit="1" customWidth="1"/>
    <col min="5893" max="5893" width="38.85546875" bestFit="1" customWidth="1"/>
    <col min="5894" max="5894" width="13.7109375" bestFit="1" customWidth="1"/>
    <col min="5895" max="5895" width="11.5703125" bestFit="1" customWidth="1"/>
    <col min="5896" max="5896" width="14.140625" bestFit="1" customWidth="1"/>
    <col min="5897" max="5897" width="14.42578125" bestFit="1" customWidth="1"/>
    <col min="5898" max="5898" width="15.85546875" bestFit="1" customWidth="1"/>
    <col min="5899" max="5899" width="12.7109375" bestFit="1" customWidth="1"/>
    <col min="6148" max="6148" width="28.85546875" bestFit="1" customWidth="1"/>
    <col min="6149" max="6149" width="38.85546875" bestFit="1" customWidth="1"/>
    <col min="6150" max="6150" width="13.7109375" bestFit="1" customWidth="1"/>
    <col min="6151" max="6151" width="11.5703125" bestFit="1" customWidth="1"/>
    <col min="6152" max="6152" width="14.140625" bestFit="1" customWidth="1"/>
    <col min="6153" max="6153" width="14.42578125" bestFit="1" customWidth="1"/>
    <col min="6154" max="6154" width="15.85546875" bestFit="1" customWidth="1"/>
    <col min="6155" max="6155" width="12.7109375" bestFit="1" customWidth="1"/>
    <col min="6404" max="6404" width="28.85546875" bestFit="1" customWidth="1"/>
    <col min="6405" max="6405" width="38.85546875" bestFit="1" customWidth="1"/>
    <col min="6406" max="6406" width="13.7109375" bestFit="1" customWidth="1"/>
    <col min="6407" max="6407" width="11.5703125" bestFit="1" customWidth="1"/>
    <col min="6408" max="6408" width="14.140625" bestFit="1" customWidth="1"/>
    <col min="6409" max="6409" width="14.42578125" bestFit="1" customWidth="1"/>
    <col min="6410" max="6410" width="15.85546875" bestFit="1" customWidth="1"/>
    <col min="6411" max="6411" width="12.7109375" bestFit="1" customWidth="1"/>
    <col min="6660" max="6660" width="28.85546875" bestFit="1" customWidth="1"/>
    <col min="6661" max="6661" width="38.85546875" bestFit="1" customWidth="1"/>
    <col min="6662" max="6662" width="13.7109375" bestFit="1" customWidth="1"/>
    <col min="6663" max="6663" width="11.5703125" bestFit="1" customWidth="1"/>
    <col min="6664" max="6664" width="14.140625" bestFit="1" customWidth="1"/>
    <col min="6665" max="6665" width="14.42578125" bestFit="1" customWidth="1"/>
    <col min="6666" max="6666" width="15.85546875" bestFit="1" customWidth="1"/>
    <col min="6667" max="6667" width="12.7109375" bestFit="1" customWidth="1"/>
    <col min="6916" max="6916" width="28.85546875" bestFit="1" customWidth="1"/>
    <col min="6917" max="6917" width="38.85546875" bestFit="1" customWidth="1"/>
    <col min="6918" max="6918" width="13.7109375" bestFit="1" customWidth="1"/>
    <col min="6919" max="6919" width="11.5703125" bestFit="1" customWidth="1"/>
    <col min="6920" max="6920" width="14.140625" bestFit="1" customWidth="1"/>
    <col min="6921" max="6921" width="14.42578125" bestFit="1" customWidth="1"/>
    <col min="6922" max="6922" width="15.85546875" bestFit="1" customWidth="1"/>
    <col min="6923" max="6923" width="12.7109375" bestFit="1" customWidth="1"/>
    <col min="7172" max="7172" width="28.85546875" bestFit="1" customWidth="1"/>
    <col min="7173" max="7173" width="38.85546875" bestFit="1" customWidth="1"/>
    <col min="7174" max="7174" width="13.7109375" bestFit="1" customWidth="1"/>
    <col min="7175" max="7175" width="11.5703125" bestFit="1" customWidth="1"/>
    <col min="7176" max="7176" width="14.140625" bestFit="1" customWidth="1"/>
    <col min="7177" max="7177" width="14.42578125" bestFit="1" customWidth="1"/>
    <col min="7178" max="7178" width="15.85546875" bestFit="1" customWidth="1"/>
    <col min="7179" max="7179" width="12.7109375" bestFit="1" customWidth="1"/>
    <col min="7428" max="7428" width="28.85546875" bestFit="1" customWidth="1"/>
    <col min="7429" max="7429" width="38.85546875" bestFit="1" customWidth="1"/>
    <col min="7430" max="7430" width="13.7109375" bestFit="1" customWidth="1"/>
    <col min="7431" max="7431" width="11.5703125" bestFit="1" customWidth="1"/>
    <col min="7432" max="7432" width="14.140625" bestFit="1" customWidth="1"/>
    <col min="7433" max="7433" width="14.42578125" bestFit="1" customWidth="1"/>
    <col min="7434" max="7434" width="15.85546875" bestFit="1" customWidth="1"/>
    <col min="7435" max="7435" width="12.7109375" bestFit="1" customWidth="1"/>
    <col min="7684" max="7684" width="28.85546875" bestFit="1" customWidth="1"/>
    <col min="7685" max="7685" width="38.85546875" bestFit="1" customWidth="1"/>
    <col min="7686" max="7686" width="13.7109375" bestFit="1" customWidth="1"/>
    <col min="7687" max="7687" width="11.5703125" bestFit="1" customWidth="1"/>
    <col min="7688" max="7688" width="14.140625" bestFit="1" customWidth="1"/>
    <col min="7689" max="7689" width="14.42578125" bestFit="1" customWidth="1"/>
    <col min="7690" max="7690" width="15.85546875" bestFit="1" customWidth="1"/>
    <col min="7691" max="7691" width="12.7109375" bestFit="1" customWidth="1"/>
    <col min="7940" max="7940" width="28.85546875" bestFit="1" customWidth="1"/>
    <col min="7941" max="7941" width="38.85546875" bestFit="1" customWidth="1"/>
    <col min="7942" max="7942" width="13.7109375" bestFit="1" customWidth="1"/>
    <col min="7943" max="7943" width="11.5703125" bestFit="1" customWidth="1"/>
    <col min="7944" max="7944" width="14.140625" bestFit="1" customWidth="1"/>
    <col min="7945" max="7945" width="14.42578125" bestFit="1" customWidth="1"/>
    <col min="7946" max="7946" width="15.85546875" bestFit="1" customWidth="1"/>
    <col min="7947" max="7947" width="12.7109375" bestFit="1" customWidth="1"/>
    <col min="8196" max="8196" width="28.85546875" bestFit="1" customWidth="1"/>
    <col min="8197" max="8197" width="38.85546875" bestFit="1" customWidth="1"/>
    <col min="8198" max="8198" width="13.7109375" bestFit="1" customWidth="1"/>
    <col min="8199" max="8199" width="11.5703125" bestFit="1" customWidth="1"/>
    <col min="8200" max="8200" width="14.140625" bestFit="1" customWidth="1"/>
    <col min="8201" max="8201" width="14.42578125" bestFit="1" customWidth="1"/>
    <col min="8202" max="8202" width="15.85546875" bestFit="1" customWidth="1"/>
    <col min="8203" max="8203" width="12.7109375" bestFit="1" customWidth="1"/>
    <col min="8452" max="8452" width="28.85546875" bestFit="1" customWidth="1"/>
    <col min="8453" max="8453" width="38.85546875" bestFit="1" customWidth="1"/>
    <col min="8454" max="8454" width="13.7109375" bestFit="1" customWidth="1"/>
    <col min="8455" max="8455" width="11.5703125" bestFit="1" customWidth="1"/>
    <col min="8456" max="8456" width="14.140625" bestFit="1" customWidth="1"/>
    <col min="8457" max="8457" width="14.42578125" bestFit="1" customWidth="1"/>
    <col min="8458" max="8458" width="15.85546875" bestFit="1" customWidth="1"/>
    <col min="8459" max="8459" width="12.7109375" bestFit="1" customWidth="1"/>
    <col min="8708" max="8708" width="28.85546875" bestFit="1" customWidth="1"/>
    <col min="8709" max="8709" width="38.85546875" bestFit="1" customWidth="1"/>
    <col min="8710" max="8710" width="13.7109375" bestFit="1" customWidth="1"/>
    <col min="8711" max="8711" width="11.5703125" bestFit="1" customWidth="1"/>
    <col min="8712" max="8712" width="14.140625" bestFit="1" customWidth="1"/>
    <col min="8713" max="8713" width="14.42578125" bestFit="1" customWidth="1"/>
    <col min="8714" max="8714" width="15.85546875" bestFit="1" customWidth="1"/>
    <col min="8715" max="8715" width="12.7109375" bestFit="1" customWidth="1"/>
    <col min="8964" max="8964" width="28.85546875" bestFit="1" customWidth="1"/>
    <col min="8965" max="8965" width="38.85546875" bestFit="1" customWidth="1"/>
    <col min="8966" max="8966" width="13.7109375" bestFit="1" customWidth="1"/>
    <col min="8967" max="8967" width="11.5703125" bestFit="1" customWidth="1"/>
    <col min="8968" max="8968" width="14.140625" bestFit="1" customWidth="1"/>
    <col min="8969" max="8969" width="14.42578125" bestFit="1" customWidth="1"/>
    <col min="8970" max="8970" width="15.85546875" bestFit="1" customWidth="1"/>
    <col min="8971" max="8971" width="12.7109375" bestFit="1" customWidth="1"/>
    <col min="9220" max="9220" width="28.85546875" bestFit="1" customWidth="1"/>
    <col min="9221" max="9221" width="38.85546875" bestFit="1" customWidth="1"/>
    <col min="9222" max="9222" width="13.7109375" bestFit="1" customWidth="1"/>
    <col min="9223" max="9223" width="11.5703125" bestFit="1" customWidth="1"/>
    <col min="9224" max="9224" width="14.140625" bestFit="1" customWidth="1"/>
    <col min="9225" max="9225" width="14.42578125" bestFit="1" customWidth="1"/>
    <col min="9226" max="9226" width="15.85546875" bestFit="1" customWidth="1"/>
    <col min="9227" max="9227" width="12.7109375" bestFit="1" customWidth="1"/>
    <col min="9476" max="9476" width="28.85546875" bestFit="1" customWidth="1"/>
    <col min="9477" max="9477" width="38.85546875" bestFit="1" customWidth="1"/>
    <col min="9478" max="9478" width="13.7109375" bestFit="1" customWidth="1"/>
    <col min="9479" max="9479" width="11.5703125" bestFit="1" customWidth="1"/>
    <col min="9480" max="9480" width="14.140625" bestFit="1" customWidth="1"/>
    <col min="9481" max="9481" width="14.42578125" bestFit="1" customWidth="1"/>
    <col min="9482" max="9482" width="15.85546875" bestFit="1" customWidth="1"/>
    <col min="9483" max="9483" width="12.7109375" bestFit="1" customWidth="1"/>
    <col min="9732" max="9732" width="28.85546875" bestFit="1" customWidth="1"/>
    <col min="9733" max="9733" width="38.85546875" bestFit="1" customWidth="1"/>
    <col min="9734" max="9734" width="13.7109375" bestFit="1" customWidth="1"/>
    <col min="9735" max="9735" width="11.5703125" bestFit="1" customWidth="1"/>
    <col min="9736" max="9736" width="14.140625" bestFit="1" customWidth="1"/>
    <col min="9737" max="9737" width="14.42578125" bestFit="1" customWidth="1"/>
    <col min="9738" max="9738" width="15.85546875" bestFit="1" customWidth="1"/>
    <col min="9739" max="9739" width="12.7109375" bestFit="1" customWidth="1"/>
    <col min="9988" max="9988" width="28.85546875" bestFit="1" customWidth="1"/>
    <col min="9989" max="9989" width="38.85546875" bestFit="1" customWidth="1"/>
    <col min="9990" max="9990" width="13.7109375" bestFit="1" customWidth="1"/>
    <col min="9991" max="9991" width="11.5703125" bestFit="1" customWidth="1"/>
    <col min="9992" max="9992" width="14.140625" bestFit="1" customWidth="1"/>
    <col min="9993" max="9993" width="14.42578125" bestFit="1" customWidth="1"/>
    <col min="9994" max="9994" width="15.85546875" bestFit="1" customWidth="1"/>
    <col min="9995" max="9995" width="12.7109375" bestFit="1" customWidth="1"/>
    <col min="10244" max="10244" width="28.85546875" bestFit="1" customWidth="1"/>
    <col min="10245" max="10245" width="38.85546875" bestFit="1" customWidth="1"/>
    <col min="10246" max="10246" width="13.7109375" bestFit="1" customWidth="1"/>
    <col min="10247" max="10247" width="11.5703125" bestFit="1" customWidth="1"/>
    <col min="10248" max="10248" width="14.140625" bestFit="1" customWidth="1"/>
    <col min="10249" max="10249" width="14.42578125" bestFit="1" customWidth="1"/>
    <col min="10250" max="10250" width="15.85546875" bestFit="1" customWidth="1"/>
    <col min="10251" max="10251" width="12.7109375" bestFit="1" customWidth="1"/>
    <col min="10500" max="10500" width="28.85546875" bestFit="1" customWidth="1"/>
    <col min="10501" max="10501" width="38.85546875" bestFit="1" customWidth="1"/>
    <col min="10502" max="10502" width="13.7109375" bestFit="1" customWidth="1"/>
    <col min="10503" max="10503" width="11.5703125" bestFit="1" customWidth="1"/>
    <col min="10504" max="10504" width="14.140625" bestFit="1" customWidth="1"/>
    <col min="10505" max="10505" width="14.42578125" bestFit="1" customWidth="1"/>
    <col min="10506" max="10506" width="15.85546875" bestFit="1" customWidth="1"/>
    <col min="10507" max="10507" width="12.7109375" bestFit="1" customWidth="1"/>
    <col min="10756" max="10756" width="28.85546875" bestFit="1" customWidth="1"/>
    <col min="10757" max="10757" width="38.85546875" bestFit="1" customWidth="1"/>
    <col min="10758" max="10758" width="13.7109375" bestFit="1" customWidth="1"/>
    <col min="10759" max="10759" width="11.5703125" bestFit="1" customWidth="1"/>
    <col min="10760" max="10760" width="14.140625" bestFit="1" customWidth="1"/>
    <col min="10761" max="10761" width="14.42578125" bestFit="1" customWidth="1"/>
    <col min="10762" max="10762" width="15.85546875" bestFit="1" customWidth="1"/>
    <col min="10763" max="10763" width="12.7109375" bestFit="1" customWidth="1"/>
    <col min="11012" max="11012" width="28.85546875" bestFit="1" customWidth="1"/>
    <col min="11013" max="11013" width="38.85546875" bestFit="1" customWidth="1"/>
    <col min="11014" max="11014" width="13.7109375" bestFit="1" customWidth="1"/>
    <col min="11015" max="11015" width="11.5703125" bestFit="1" customWidth="1"/>
    <col min="11016" max="11016" width="14.140625" bestFit="1" customWidth="1"/>
    <col min="11017" max="11017" width="14.42578125" bestFit="1" customWidth="1"/>
    <col min="11018" max="11018" width="15.85546875" bestFit="1" customWidth="1"/>
    <col min="11019" max="11019" width="12.7109375" bestFit="1" customWidth="1"/>
    <col min="11268" max="11268" width="28.85546875" bestFit="1" customWidth="1"/>
    <col min="11269" max="11269" width="38.85546875" bestFit="1" customWidth="1"/>
    <col min="11270" max="11270" width="13.7109375" bestFit="1" customWidth="1"/>
    <col min="11271" max="11271" width="11.5703125" bestFit="1" customWidth="1"/>
    <col min="11272" max="11272" width="14.140625" bestFit="1" customWidth="1"/>
    <col min="11273" max="11273" width="14.42578125" bestFit="1" customWidth="1"/>
    <col min="11274" max="11274" width="15.85546875" bestFit="1" customWidth="1"/>
    <col min="11275" max="11275" width="12.7109375" bestFit="1" customWidth="1"/>
    <col min="11524" max="11524" width="28.85546875" bestFit="1" customWidth="1"/>
    <col min="11525" max="11525" width="38.85546875" bestFit="1" customWidth="1"/>
    <col min="11526" max="11526" width="13.7109375" bestFit="1" customWidth="1"/>
    <col min="11527" max="11527" width="11.5703125" bestFit="1" customWidth="1"/>
    <col min="11528" max="11528" width="14.140625" bestFit="1" customWidth="1"/>
    <col min="11529" max="11529" width="14.42578125" bestFit="1" customWidth="1"/>
    <col min="11530" max="11530" width="15.85546875" bestFit="1" customWidth="1"/>
    <col min="11531" max="11531" width="12.7109375" bestFit="1" customWidth="1"/>
    <col min="11780" max="11780" width="28.85546875" bestFit="1" customWidth="1"/>
    <col min="11781" max="11781" width="38.85546875" bestFit="1" customWidth="1"/>
    <col min="11782" max="11782" width="13.7109375" bestFit="1" customWidth="1"/>
    <col min="11783" max="11783" width="11.5703125" bestFit="1" customWidth="1"/>
    <col min="11784" max="11784" width="14.140625" bestFit="1" customWidth="1"/>
    <col min="11785" max="11785" width="14.42578125" bestFit="1" customWidth="1"/>
    <col min="11786" max="11786" width="15.85546875" bestFit="1" customWidth="1"/>
    <col min="11787" max="11787" width="12.7109375" bestFit="1" customWidth="1"/>
    <col min="12036" max="12036" width="28.85546875" bestFit="1" customWidth="1"/>
    <col min="12037" max="12037" width="38.85546875" bestFit="1" customWidth="1"/>
    <col min="12038" max="12038" width="13.7109375" bestFit="1" customWidth="1"/>
    <col min="12039" max="12039" width="11.5703125" bestFit="1" customWidth="1"/>
    <col min="12040" max="12040" width="14.140625" bestFit="1" customWidth="1"/>
    <col min="12041" max="12041" width="14.42578125" bestFit="1" customWidth="1"/>
    <col min="12042" max="12042" width="15.85546875" bestFit="1" customWidth="1"/>
    <col min="12043" max="12043" width="12.7109375" bestFit="1" customWidth="1"/>
    <col min="12292" max="12292" width="28.85546875" bestFit="1" customWidth="1"/>
    <col min="12293" max="12293" width="38.85546875" bestFit="1" customWidth="1"/>
    <col min="12294" max="12294" width="13.7109375" bestFit="1" customWidth="1"/>
    <col min="12295" max="12295" width="11.5703125" bestFit="1" customWidth="1"/>
    <col min="12296" max="12296" width="14.140625" bestFit="1" customWidth="1"/>
    <col min="12297" max="12297" width="14.42578125" bestFit="1" customWidth="1"/>
    <col min="12298" max="12298" width="15.85546875" bestFit="1" customWidth="1"/>
    <col min="12299" max="12299" width="12.7109375" bestFit="1" customWidth="1"/>
    <col min="12548" max="12548" width="28.85546875" bestFit="1" customWidth="1"/>
    <col min="12549" max="12549" width="38.85546875" bestFit="1" customWidth="1"/>
    <col min="12550" max="12550" width="13.7109375" bestFit="1" customWidth="1"/>
    <col min="12551" max="12551" width="11.5703125" bestFit="1" customWidth="1"/>
    <col min="12552" max="12552" width="14.140625" bestFit="1" customWidth="1"/>
    <col min="12553" max="12553" width="14.42578125" bestFit="1" customWidth="1"/>
    <col min="12554" max="12554" width="15.85546875" bestFit="1" customWidth="1"/>
    <col min="12555" max="12555" width="12.7109375" bestFit="1" customWidth="1"/>
    <col min="12804" max="12804" width="28.85546875" bestFit="1" customWidth="1"/>
    <col min="12805" max="12805" width="38.85546875" bestFit="1" customWidth="1"/>
    <col min="12806" max="12806" width="13.7109375" bestFit="1" customWidth="1"/>
    <col min="12807" max="12807" width="11.5703125" bestFit="1" customWidth="1"/>
    <col min="12808" max="12808" width="14.140625" bestFit="1" customWidth="1"/>
    <col min="12809" max="12809" width="14.42578125" bestFit="1" customWidth="1"/>
    <col min="12810" max="12810" width="15.85546875" bestFit="1" customWidth="1"/>
    <col min="12811" max="12811" width="12.7109375" bestFit="1" customWidth="1"/>
    <col min="13060" max="13060" width="28.85546875" bestFit="1" customWidth="1"/>
    <col min="13061" max="13061" width="38.85546875" bestFit="1" customWidth="1"/>
    <col min="13062" max="13062" width="13.7109375" bestFit="1" customWidth="1"/>
    <col min="13063" max="13063" width="11.5703125" bestFit="1" customWidth="1"/>
    <col min="13064" max="13064" width="14.140625" bestFit="1" customWidth="1"/>
    <col min="13065" max="13065" width="14.42578125" bestFit="1" customWidth="1"/>
    <col min="13066" max="13066" width="15.85546875" bestFit="1" customWidth="1"/>
    <col min="13067" max="13067" width="12.7109375" bestFit="1" customWidth="1"/>
    <col min="13316" max="13316" width="28.85546875" bestFit="1" customWidth="1"/>
    <col min="13317" max="13317" width="38.85546875" bestFit="1" customWidth="1"/>
    <col min="13318" max="13318" width="13.7109375" bestFit="1" customWidth="1"/>
    <col min="13319" max="13319" width="11.5703125" bestFit="1" customWidth="1"/>
    <col min="13320" max="13320" width="14.140625" bestFit="1" customWidth="1"/>
    <col min="13321" max="13321" width="14.42578125" bestFit="1" customWidth="1"/>
    <col min="13322" max="13322" width="15.85546875" bestFit="1" customWidth="1"/>
    <col min="13323" max="13323" width="12.7109375" bestFit="1" customWidth="1"/>
    <col min="13572" max="13572" width="28.85546875" bestFit="1" customWidth="1"/>
    <col min="13573" max="13573" width="38.85546875" bestFit="1" customWidth="1"/>
    <col min="13574" max="13574" width="13.7109375" bestFit="1" customWidth="1"/>
    <col min="13575" max="13575" width="11.5703125" bestFit="1" customWidth="1"/>
    <col min="13576" max="13576" width="14.140625" bestFit="1" customWidth="1"/>
    <col min="13577" max="13577" width="14.42578125" bestFit="1" customWidth="1"/>
    <col min="13578" max="13578" width="15.85546875" bestFit="1" customWidth="1"/>
    <col min="13579" max="13579" width="12.7109375" bestFit="1" customWidth="1"/>
    <col min="13828" max="13828" width="28.85546875" bestFit="1" customWidth="1"/>
    <col min="13829" max="13829" width="38.85546875" bestFit="1" customWidth="1"/>
    <col min="13830" max="13830" width="13.7109375" bestFit="1" customWidth="1"/>
    <col min="13831" max="13831" width="11.5703125" bestFit="1" customWidth="1"/>
    <col min="13832" max="13832" width="14.140625" bestFit="1" customWidth="1"/>
    <col min="13833" max="13833" width="14.42578125" bestFit="1" customWidth="1"/>
    <col min="13834" max="13834" width="15.85546875" bestFit="1" customWidth="1"/>
    <col min="13835" max="13835" width="12.7109375" bestFit="1" customWidth="1"/>
    <col min="14084" max="14084" width="28.85546875" bestFit="1" customWidth="1"/>
    <col min="14085" max="14085" width="38.85546875" bestFit="1" customWidth="1"/>
    <col min="14086" max="14086" width="13.7109375" bestFit="1" customWidth="1"/>
    <col min="14087" max="14087" width="11.5703125" bestFit="1" customWidth="1"/>
    <col min="14088" max="14088" width="14.140625" bestFit="1" customWidth="1"/>
    <col min="14089" max="14089" width="14.42578125" bestFit="1" customWidth="1"/>
    <col min="14090" max="14090" width="15.85546875" bestFit="1" customWidth="1"/>
    <col min="14091" max="14091" width="12.7109375" bestFit="1" customWidth="1"/>
    <col min="14340" max="14340" width="28.85546875" bestFit="1" customWidth="1"/>
    <col min="14341" max="14341" width="38.85546875" bestFit="1" customWidth="1"/>
    <col min="14342" max="14342" width="13.7109375" bestFit="1" customWidth="1"/>
    <col min="14343" max="14343" width="11.5703125" bestFit="1" customWidth="1"/>
    <col min="14344" max="14344" width="14.140625" bestFit="1" customWidth="1"/>
    <col min="14345" max="14345" width="14.42578125" bestFit="1" customWidth="1"/>
    <col min="14346" max="14346" width="15.85546875" bestFit="1" customWidth="1"/>
    <col min="14347" max="14347" width="12.7109375" bestFit="1" customWidth="1"/>
    <col min="14596" max="14596" width="28.85546875" bestFit="1" customWidth="1"/>
    <col min="14597" max="14597" width="38.85546875" bestFit="1" customWidth="1"/>
    <col min="14598" max="14598" width="13.7109375" bestFit="1" customWidth="1"/>
    <col min="14599" max="14599" width="11.5703125" bestFit="1" customWidth="1"/>
    <col min="14600" max="14600" width="14.140625" bestFit="1" customWidth="1"/>
    <col min="14601" max="14601" width="14.42578125" bestFit="1" customWidth="1"/>
    <col min="14602" max="14602" width="15.85546875" bestFit="1" customWidth="1"/>
    <col min="14603" max="14603" width="12.7109375" bestFit="1" customWidth="1"/>
    <col min="14852" max="14852" width="28.85546875" bestFit="1" customWidth="1"/>
    <col min="14853" max="14853" width="38.85546875" bestFit="1" customWidth="1"/>
    <col min="14854" max="14854" width="13.7109375" bestFit="1" customWidth="1"/>
    <col min="14855" max="14855" width="11.5703125" bestFit="1" customWidth="1"/>
    <col min="14856" max="14856" width="14.140625" bestFit="1" customWidth="1"/>
    <col min="14857" max="14857" width="14.42578125" bestFit="1" customWidth="1"/>
    <col min="14858" max="14858" width="15.85546875" bestFit="1" customWidth="1"/>
    <col min="14859" max="14859" width="12.7109375" bestFit="1" customWidth="1"/>
    <col min="15108" max="15108" width="28.85546875" bestFit="1" customWidth="1"/>
    <col min="15109" max="15109" width="38.85546875" bestFit="1" customWidth="1"/>
    <col min="15110" max="15110" width="13.7109375" bestFit="1" customWidth="1"/>
    <col min="15111" max="15111" width="11.5703125" bestFit="1" customWidth="1"/>
    <col min="15112" max="15112" width="14.140625" bestFit="1" customWidth="1"/>
    <col min="15113" max="15113" width="14.42578125" bestFit="1" customWidth="1"/>
    <col min="15114" max="15114" width="15.85546875" bestFit="1" customWidth="1"/>
    <col min="15115" max="15115" width="12.7109375" bestFit="1" customWidth="1"/>
    <col min="15364" max="15364" width="28.85546875" bestFit="1" customWidth="1"/>
    <col min="15365" max="15365" width="38.85546875" bestFit="1" customWidth="1"/>
    <col min="15366" max="15366" width="13.7109375" bestFit="1" customWidth="1"/>
    <col min="15367" max="15367" width="11.5703125" bestFit="1" customWidth="1"/>
    <col min="15368" max="15368" width="14.140625" bestFit="1" customWidth="1"/>
    <col min="15369" max="15369" width="14.42578125" bestFit="1" customWidth="1"/>
    <col min="15370" max="15370" width="15.85546875" bestFit="1" customWidth="1"/>
    <col min="15371" max="15371" width="12.7109375" bestFit="1" customWidth="1"/>
    <col min="15620" max="15620" width="28.85546875" bestFit="1" customWidth="1"/>
    <col min="15621" max="15621" width="38.85546875" bestFit="1" customWidth="1"/>
    <col min="15622" max="15622" width="13.7109375" bestFit="1" customWidth="1"/>
    <col min="15623" max="15623" width="11.5703125" bestFit="1" customWidth="1"/>
    <col min="15624" max="15624" width="14.140625" bestFit="1" customWidth="1"/>
    <col min="15625" max="15625" width="14.42578125" bestFit="1" customWidth="1"/>
    <col min="15626" max="15626" width="15.85546875" bestFit="1" customWidth="1"/>
    <col min="15627" max="15627" width="12.7109375" bestFit="1" customWidth="1"/>
    <col min="15876" max="15876" width="28.85546875" bestFit="1" customWidth="1"/>
    <col min="15877" max="15877" width="38.85546875" bestFit="1" customWidth="1"/>
    <col min="15878" max="15878" width="13.7109375" bestFit="1" customWidth="1"/>
    <col min="15879" max="15879" width="11.5703125" bestFit="1" customWidth="1"/>
    <col min="15880" max="15880" width="14.140625" bestFit="1" customWidth="1"/>
    <col min="15881" max="15881" width="14.42578125" bestFit="1" customWidth="1"/>
    <col min="15882" max="15882" width="15.85546875" bestFit="1" customWidth="1"/>
    <col min="15883" max="15883" width="12.7109375" bestFit="1" customWidth="1"/>
    <col min="16132" max="16132" width="28.85546875" bestFit="1" customWidth="1"/>
    <col min="16133" max="16133" width="38.85546875" bestFit="1" customWidth="1"/>
    <col min="16134" max="16134" width="13.7109375" bestFit="1" customWidth="1"/>
    <col min="16135" max="16135" width="11.5703125" bestFit="1" customWidth="1"/>
    <col min="16136" max="16136" width="14.140625" bestFit="1" customWidth="1"/>
    <col min="16137" max="16137" width="14.42578125" bestFit="1" customWidth="1"/>
    <col min="16138" max="16138" width="15.85546875" bestFit="1" customWidth="1"/>
    <col min="16139" max="16139" width="12.7109375" bestFit="1" customWidth="1"/>
  </cols>
  <sheetData>
    <row r="1" spans="1:11" x14ac:dyDescent="0.25">
      <c r="A1" s="28" t="s">
        <v>59</v>
      </c>
      <c r="B1" s="28"/>
      <c r="C1" s="28" t="s">
        <v>60</v>
      </c>
      <c r="D1" s="28" t="s">
        <v>61</v>
      </c>
      <c r="E1" s="28" t="s">
        <v>62</v>
      </c>
      <c r="F1" s="28" t="s">
        <v>63</v>
      </c>
      <c r="G1" s="28" t="s">
        <v>64</v>
      </c>
      <c r="H1" s="28">
        <v>2016</v>
      </c>
      <c r="I1" s="28"/>
      <c r="J1" s="28" t="s">
        <v>65</v>
      </c>
      <c r="K1" s="28" t="s">
        <v>66</v>
      </c>
    </row>
    <row r="2" spans="1:11" hidden="1" x14ac:dyDescent="0.25">
      <c r="A2" s="29" t="s">
        <v>67</v>
      </c>
      <c r="B2" s="30"/>
      <c r="C2" s="30" t="s">
        <v>68</v>
      </c>
      <c r="D2" s="31">
        <v>31180404.059999999</v>
      </c>
      <c r="E2" s="32">
        <v>0</v>
      </c>
      <c r="F2" s="32">
        <v>0</v>
      </c>
      <c r="G2" s="31">
        <v>9930853.3300000001</v>
      </c>
      <c r="H2" s="31"/>
      <c r="I2" s="31"/>
      <c r="J2" s="31">
        <v>9930853.3300000001</v>
      </c>
      <c r="K2" s="31">
        <v>21249550.73</v>
      </c>
    </row>
    <row r="3" spans="1:11" hidden="1" x14ac:dyDescent="0.25">
      <c r="A3" s="29" t="s">
        <v>69</v>
      </c>
      <c r="B3" s="30"/>
      <c r="C3" s="30" t="s">
        <v>70</v>
      </c>
      <c r="D3" s="31">
        <v>11704800</v>
      </c>
      <c r="E3" s="32">
        <v>0</v>
      </c>
      <c r="F3" s="32">
        <v>0</v>
      </c>
      <c r="G3" s="31">
        <v>3742395.4</v>
      </c>
      <c r="H3" s="31"/>
      <c r="I3" s="31"/>
      <c r="J3" s="31">
        <v>3742395.4</v>
      </c>
      <c r="K3" s="31">
        <v>7962404.5999999996</v>
      </c>
    </row>
    <row r="4" spans="1:11" ht="30" hidden="1" x14ac:dyDescent="0.25">
      <c r="A4" s="29" t="s">
        <v>71</v>
      </c>
      <c r="B4" s="30"/>
      <c r="C4" s="30" t="s">
        <v>72</v>
      </c>
      <c r="D4" s="31">
        <v>12630401.460000001</v>
      </c>
      <c r="E4" s="32">
        <v>0</v>
      </c>
      <c r="F4" s="32">
        <v>0</v>
      </c>
      <c r="G4" s="31">
        <v>3994789.33</v>
      </c>
      <c r="H4" s="31"/>
      <c r="I4" s="31"/>
      <c r="J4" s="31">
        <v>3994789.33</v>
      </c>
      <c r="K4" s="31">
        <v>8635612.1300000008</v>
      </c>
    </row>
    <row r="5" spans="1:11" hidden="1" x14ac:dyDescent="0.25">
      <c r="A5" s="29" t="s">
        <v>73</v>
      </c>
      <c r="B5" s="30"/>
      <c r="C5" s="30" t="s">
        <v>74</v>
      </c>
      <c r="D5" s="31">
        <v>5616723.9000000004</v>
      </c>
      <c r="E5" s="32">
        <v>0</v>
      </c>
      <c r="F5" s="32">
        <v>0</v>
      </c>
      <c r="G5" s="31">
        <v>392228.67</v>
      </c>
      <c r="H5" s="31"/>
      <c r="I5" s="31"/>
      <c r="J5" s="31">
        <v>392228.67</v>
      </c>
      <c r="K5" s="31">
        <v>5224495.2300000004</v>
      </c>
    </row>
    <row r="6" spans="1:11" hidden="1" x14ac:dyDescent="0.25">
      <c r="A6" s="29" t="s">
        <v>75</v>
      </c>
      <c r="B6" s="30"/>
      <c r="C6" s="30" t="s">
        <v>76</v>
      </c>
      <c r="D6" s="31">
        <v>4719923.93</v>
      </c>
      <c r="E6" s="32">
        <v>0</v>
      </c>
      <c r="F6" s="32">
        <v>0</v>
      </c>
      <c r="G6" s="31">
        <v>4708627.46</v>
      </c>
      <c r="H6" s="31"/>
      <c r="I6" s="31"/>
      <c r="J6" s="31">
        <v>4708627.46</v>
      </c>
      <c r="K6" s="31">
        <v>11296.47</v>
      </c>
    </row>
    <row r="7" spans="1:11" hidden="1" x14ac:dyDescent="0.25">
      <c r="A7" s="29" t="s">
        <v>77</v>
      </c>
      <c r="B7" s="30"/>
      <c r="C7" s="30" t="s">
        <v>78</v>
      </c>
      <c r="D7" s="31">
        <v>7167853.5</v>
      </c>
      <c r="E7" s="32">
        <v>0</v>
      </c>
      <c r="F7" s="32">
        <v>0</v>
      </c>
      <c r="G7" s="31">
        <v>2288946.85</v>
      </c>
      <c r="H7" s="31"/>
      <c r="I7" s="31"/>
      <c r="J7" s="31">
        <v>2288946.85</v>
      </c>
      <c r="K7" s="31">
        <v>4878906.6500000004</v>
      </c>
    </row>
    <row r="8" spans="1:11" ht="30" hidden="1" x14ac:dyDescent="0.25">
      <c r="A8" s="29" t="s">
        <v>79</v>
      </c>
      <c r="B8" s="30"/>
      <c r="C8" s="30" t="s">
        <v>80</v>
      </c>
      <c r="D8" s="31">
        <v>6461016.5700000003</v>
      </c>
      <c r="E8" s="31">
        <v>446846.6</v>
      </c>
      <c r="F8" s="32">
        <v>0</v>
      </c>
      <c r="G8" s="31">
        <v>2456697.73</v>
      </c>
      <c r="H8" s="31"/>
      <c r="I8" s="31"/>
      <c r="J8" s="31">
        <v>2456697.73</v>
      </c>
      <c r="K8" s="31">
        <v>3557472.24</v>
      </c>
    </row>
    <row r="9" spans="1:11" ht="30" hidden="1" x14ac:dyDescent="0.25">
      <c r="A9" s="29" t="s">
        <v>81</v>
      </c>
      <c r="B9" s="30"/>
      <c r="C9" s="30" t="s">
        <v>82</v>
      </c>
      <c r="D9" s="31">
        <v>1011050.74</v>
      </c>
      <c r="E9" s="31">
        <v>72383.360000000001</v>
      </c>
      <c r="F9" s="32">
        <v>0</v>
      </c>
      <c r="G9" s="31">
        <v>363180.44</v>
      </c>
      <c r="H9" s="31"/>
      <c r="I9" s="31"/>
      <c r="J9" s="31">
        <v>363180.44</v>
      </c>
      <c r="K9" s="31">
        <v>575486.93999999994</v>
      </c>
    </row>
    <row r="10" spans="1:11" hidden="1" x14ac:dyDescent="0.25">
      <c r="A10" s="29" t="s">
        <v>83</v>
      </c>
      <c r="B10" s="30"/>
      <c r="C10" s="30" t="s">
        <v>84</v>
      </c>
      <c r="D10" s="31">
        <v>3370169.15</v>
      </c>
      <c r="E10" s="31">
        <v>241277.86</v>
      </c>
      <c r="F10" s="32">
        <v>0</v>
      </c>
      <c r="G10" s="31">
        <v>1210601.43</v>
      </c>
      <c r="H10" s="31"/>
      <c r="I10" s="31"/>
      <c r="J10" s="31">
        <v>1210601.43</v>
      </c>
      <c r="K10" s="31">
        <v>1918289.86</v>
      </c>
    </row>
    <row r="11" spans="1:11" ht="30" hidden="1" x14ac:dyDescent="0.25">
      <c r="A11" s="29" t="s">
        <v>85</v>
      </c>
      <c r="B11" s="30"/>
      <c r="C11" s="30" t="s">
        <v>86</v>
      </c>
      <c r="D11" s="31">
        <v>168508.46</v>
      </c>
      <c r="E11" s="31">
        <v>12063.89</v>
      </c>
      <c r="F11" s="32">
        <v>0</v>
      </c>
      <c r="G11" s="31">
        <v>60530.07</v>
      </c>
      <c r="H11" s="31"/>
      <c r="I11" s="31"/>
      <c r="J11" s="31">
        <v>60530.07</v>
      </c>
      <c r="K11" s="31">
        <v>95914.5</v>
      </c>
    </row>
    <row r="12" spans="1:11" ht="30" hidden="1" x14ac:dyDescent="0.25">
      <c r="A12" s="29" t="s">
        <v>87</v>
      </c>
      <c r="B12" s="30"/>
      <c r="C12" s="30" t="s">
        <v>88</v>
      </c>
      <c r="D12" s="31">
        <v>3204628.55</v>
      </c>
      <c r="E12" s="31">
        <v>245138.31</v>
      </c>
      <c r="F12" s="32">
        <v>0</v>
      </c>
      <c r="G12" s="31">
        <v>1007874.8</v>
      </c>
      <c r="H12" s="31"/>
      <c r="I12" s="31"/>
      <c r="J12" s="31">
        <v>1007874.8</v>
      </c>
      <c r="K12" s="31">
        <v>1951615.44</v>
      </c>
    </row>
    <row r="13" spans="1:11" ht="30" hidden="1" x14ac:dyDescent="0.25">
      <c r="A13" s="29" t="s">
        <v>89</v>
      </c>
      <c r="B13" s="30"/>
      <c r="C13" s="30" t="s">
        <v>90</v>
      </c>
      <c r="D13" s="31">
        <v>1011050.74</v>
      </c>
      <c r="E13" s="31">
        <v>72383.360000000001</v>
      </c>
      <c r="F13" s="32">
        <v>0</v>
      </c>
      <c r="G13" s="31">
        <v>363180.44</v>
      </c>
      <c r="H13" s="31"/>
      <c r="I13" s="31"/>
      <c r="J13" s="31">
        <v>363180.44</v>
      </c>
      <c r="K13" s="31">
        <v>575486.93999999994</v>
      </c>
    </row>
    <row r="14" spans="1:11" ht="30" hidden="1" x14ac:dyDescent="0.25">
      <c r="A14" s="29" t="s">
        <v>91</v>
      </c>
      <c r="B14" s="30"/>
      <c r="C14" s="30" t="s">
        <v>92</v>
      </c>
      <c r="D14" s="31">
        <v>2022101.49</v>
      </c>
      <c r="E14" s="31">
        <v>144766.72</v>
      </c>
      <c r="F14" s="32">
        <v>0</v>
      </c>
      <c r="G14" s="31">
        <v>726360.85</v>
      </c>
      <c r="H14" s="31"/>
      <c r="I14" s="31"/>
      <c r="J14" s="31">
        <v>726360.85</v>
      </c>
      <c r="K14" s="31">
        <v>1150973.92</v>
      </c>
    </row>
    <row r="15" spans="1:11" ht="30" hidden="1" x14ac:dyDescent="0.25">
      <c r="A15" s="29" t="s">
        <v>93</v>
      </c>
      <c r="B15" s="30"/>
      <c r="C15" s="30" t="s">
        <v>94</v>
      </c>
      <c r="D15" s="31">
        <v>168508.46</v>
      </c>
      <c r="E15" s="31">
        <v>12063.89</v>
      </c>
      <c r="F15" s="32">
        <v>0</v>
      </c>
      <c r="G15" s="31">
        <v>60530.07</v>
      </c>
      <c r="H15" s="31"/>
      <c r="I15" s="31"/>
      <c r="J15" s="31">
        <v>60530.07</v>
      </c>
      <c r="K15" s="31">
        <v>95914.5</v>
      </c>
    </row>
    <row r="16" spans="1:11" ht="30" hidden="1" x14ac:dyDescent="0.25">
      <c r="A16" s="29" t="s">
        <v>95</v>
      </c>
      <c r="B16" s="30"/>
      <c r="C16" s="30" t="s">
        <v>96</v>
      </c>
      <c r="D16" s="31">
        <v>3592600.31</v>
      </c>
      <c r="E16" s="31">
        <v>257202.2</v>
      </c>
      <c r="F16" s="32">
        <v>0</v>
      </c>
      <c r="G16" s="31">
        <v>1057474.94</v>
      </c>
      <c r="H16" s="31"/>
      <c r="I16" s="31"/>
      <c r="J16" s="31">
        <v>1057474.94</v>
      </c>
      <c r="K16" s="31">
        <v>2277923.17</v>
      </c>
    </row>
    <row r="17" spans="1:11" hidden="1" x14ac:dyDescent="0.25">
      <c r="A17" s="33" t="s">
        <v>22</v>
      </c>
      <c r="B17" s="34" t="s">
        <v>22</v>
      </c>
      <c r="C17" s="30"/>
      <c r="D17" s="35">
        <f t="shared" ref="D17:K17" si="0">SUM(D2:D16)</f>
        <v>94029741.319999963</v>
      </c>
      <c r="E17" s="36">
        <f t="shared" si="0"/>
        <v>1504126.19</v>
      </c>
      <c r="F17" s="36">
        <f t="shared" si="0"/>
        <v>0</v>
      </c>
      <c r="G17" s="36">
        <f t="shared" si="0"/>
        <v>32364271.810000014</v>
      </c>
      <c r="H17" s="36"/>
      <c r="I17" s="36"/>
      <c r="J17" s="36">
        <f t="shared" si="0"/>
        <v>32364271.810000014</v>
      </c>
      <c r="K17" s="36">
        <f t="shared" si="0"/>
        <v>60161343.319999993</v>
      </c>
    </row>
    <row r="18" spans="1:11" x14ac:dyDescent="0.25">
      <c r="A18" s="29" t="s">
        <v>97</v>
      </c>
      <c r="B18" s="30"/>
      <c r="C18" s="30" t="s">
        <v>98</v>
      </c>
      <c r="D18" s="31">
        <v>10000</v>
      </c>
      <c r="E18" s="31">
        <v>10000</v>
      </c>
      <c r="F18" s="31">
        <v>10000</v>
      </c>
      <c r="G18" s="31">
        <v>10000</v>
      </c>
      <c r="H18" s="31">
        <v>10000</v>
      </c>
      <c r="I18" s="31"/>
      <c r="J18" s="31">
        <v>5950</v>
      </c>
      <c r="K18" s="31">
        <v>4050</v>
      </c>
    </row>
    <row r="19" spans="1:11" x14ac:dyDescent="0.25">
      <c r="A19" s="29" t="s">
        <v>99</v>
      </c>
      <c r="B19" s="30"/>
      <c r="C19" s="30" t="s">
        <v>100</v>
      </c>
      <c r="D19" s="31">
        <v>20000</v>
      </c>
      <c r="E19" s="32">
        <v>0</v>
      </c>
      <c r="F19" s="32">
        <v>0</v>
      </c>
      <c r="G19" s="32">
        <v>0</v>
      </c>
      <c r="H19" s="31">
        <f>+D19</f>
        <v>20000</v>
      </c>
      <c r="I19" s="31"/>
      <c r="J19" s="32">
        <v>0</v>
      </c>
      <c r="K19" s="31">
        <v>20000</v>
      </c>
    </row>
    <row r="20" spans="1:11" x14ac:dyDescent="0.25">
      <c r="A20" s="29" t="s">
        <v>101</v>
      </c>
      <c r="B20" s="30"/>
      <c r="C20" s="30" t="s">
        <v>102</v>
      </c>
      <c r="D20" s="31">
        <v>120000</v>
      </c>
      <c r="E20" s="31">
        <v>64200</v>
      </c>
      <c r="F20" s="32">
        <v>0</v>
      </c>
      <c r="G20" s="31">
        <v>32550</v>
      </c>
      <c r="H20" s="31">
        <f t="shared" ref="H20:H21" si="1">+D20</f>
        <v>120000</v>
      </c>
      <c r="I20" s="31"/>
      <c r="J20" s="31">
        <v>32550</v>
      </c>
      <c r="K20" s="31">
        <v>23250</v>
      </c>
    </row>
    <row r="21" spans="1:11" x14ac:dyDescent="0.25">
      <c r="A21" s="29" t="s">
        <v>103</v>
      </c>
      <c r="B21" s="30"/>
      <c r="C21" s="30" t="s">
        <v>104</v>
      </c>
      <c r="D21" s="31">
        <v>20000</v>
      </c>
      <c r="E21" s="32">
        <v>0</v>
      </c>
      <c r="F21" s="32">
        <v>0</v>
      </c>
      <c r="G21" s="32">
        <v>0</v>
      </c>
      <c r="H21" s="31">
        <f t="shared" si="1"/>
        <v>20000</v>
      </c>
      <c r="I21" s="31"/>
      <c r="J21" s="32">
        <v>0</v>
      </c>
      <c r="K21" s="31">
        <v>20000</v>
      </c>
    </row>
    <row r="22" spans="1:11" x14ac:dyDescent="0.25">
      <c r="A22" s="29" t="s">
        <v>105</v>
      </c>
      <c r="B22" s="30"/>
      <c r="C22" s="30" t="s">
        <v>102</v>
      </c>
      <c r="D22" s="31">
        <v>200000</v>
      </c>
      <c r="E22" s="32">
        <v>0</v>
      </c>
      <c r="F22" s="32">
        <v>0</v>
      </c>
      <c r="G22" s="31">
        <v>181100</v>
      </c>
      <c r="H22" s="31">
        <v>100000</v>
      </c>
      <c r="I22" s="31"/>
      <c r="J22" s="31">
        <v>181100</v>
      </c>
      <c r="K22" s="31">
        <v>18900</v>
      </c>
    </row>
    <row r="23" spans="1:11" ht="78.75" customHeight="1" x14ac:dyDescent="0.25">
      <c r="A23" s="33" t="s">
        <v>106</v>
      </c>
      <c r="B23" s="34" t="s">
        <v>25</v>
      </c>
      <c r="C23" s="30"/>
      <c r="D23" s="35">
        <f t="shared" ref="D23:K23" si="2">SUM(D18:D22)</f>
        <v>370000</v>
      </c>
      <c r="E23" s="35">
        <f t="shared" si="2"/>
        <v>74200</v>
      </c>
      <c r="F23" s="35">
        <f t="shared" si="2"/>
        <v>10000</v>
      </c>
      <c r="G23" s="35">
        <f t="shared" si="2"/>
        <v>223650</v>
      </c>
      <c r="H23" s="35">
        <f t="shared" si="2"/>
        <v>270000</v>
      </c>
      <c r="I23" s="35"/>
      <c r="J23" s="36">
        <f t="shared" si="2"/>
        <v>219600</v>
      </c>
      <c r="K23" s="36">
        <f t="shared" si="2"/>
        <v>86200</v>
      </c>
    </row>
    <row r="24" spans="1:11" x14ac:dyDescent="0.25">
      <c r="A24" s="29" t="s">
        <v>107</v>
      </c>
      <c r="B24" s="30"/>
      <c r="C24" s="30" t="s">
        <v>108</v>
      </c>
      <c r="D24" s="31">
        <v>10000</v>
      </c>
      <c r="E24" s="32">
        <v>0</v>
      </c>
      <c r="F24" s="32">
        <v>0</v>
      </c>
      <c r="G24" s="32">
        <v>0</v>
      </c>
      <c r="H24" s="31">
        <f>+D24</f>
        <v>10000</v>
      </c>
      <c r="I24" s="31"/>
      <c r="J24" s="32">
        <v>0</v>
      </c>
      <c r="K24" s="31">
        <v>10000</v>
      </c>
    </row>
    <row r="25" spans="1:11" x14ac:dyDescent="0.25">
      <c r="A25" s="29" t="s">
        <v>109</v>
      </c>
      <c r="B25" s="30"/>
      <c r="C25" s="30" t="s">
        <v>100</v>
      </c>
      <c r="D25" s="31">
        <v>20000</v>
      </c>
      <c r="E25" s="32">
        <v>0</v>
      </c>
      <c r="F25" s="32">
        <v>0</v>
      </c>
      <c r="G25" s="32">
        <v>0</v>
      </c>
      <c r="H25" s="31">
        <f>+D25</f>
        <v>20000</v>
      </c>
      <c r="I25" s="31"/>
      <c r="J25" s="32">
        <v>0</v>
      </c>
      <c r="K25" s="31">
        <v>20000</v>
      </c>
    </row>
    <row r="26" spans="1:11" x14ac:dyDescent="0.25">
      <c r="A26" s="29" t="s">
        <v>110</v>
      </c>
      <c r="B26" s="30"/>
      <c r="C26" s="30" t="s">
        <v>102</v>
      </c>
      <c r="D26" s="31">
        <v>200000</v>
      </c>
      <c r="E26" s="31">
        <v>76500</v>
      </c>
      <c r="F26" s="32">
        <v>0</v>
      </c>
      <c r="G26" s="31">
        <v>114750</v>
      </c>
      <c r="H26" s="31">
        <v>300000</v>
      </c>
      <c r="I26" s="31"/>
      <c r="J26" s="31">
        <v>114750</v>
      </c>
      <c r="K26" s="31">
        <v>8750</v>
      </c>
    </row>
    <row r="27" spans="1:11" x14ac:dyDescent="0.25">
      <c r="A27" s="33" t="s">
        <v>111</v>
      </c>
      <c r="B27" s="34"/>
      <c r="C27" s="30"/>
      <c r="D27" s="36">
        <f t="shared" ref="D27:K27" si="3">SUM(D24:D26)</f>
        <v>230000</v>
      </c>
      <c r="E27" s="36">
        <f t="shared" si="3"/>
        <v>76500</v>
      </c>
      <c r="F27" s="36">
        <f t="shared" si="3"/>
        <v>0</v>
      </c>
      <c r="G27" s="36">
        <f t="shared" si="3"/>
        <v>114750</v>
      </c>
      <c r="H27" s="35">
        <f t="shared" si="3"/>
        <v>330000</v>
      </c>
      <c r="I27" s="36"/>
      <c r="J27" s="36">
        <f t="shared" si="3"/>
        <v>114750</v>
      </c>
      <c r="K27" s="36">
        <f t="shared" si="3"/>
        <v>38750</v>
      </c>
    </row>
    <row r="28" spans="1:11" x14ac:dyDescent="0.25">
      <c r="A28" s="29" t="s">
        <v>112</v>
      </c>
      <c r="B28" s="30"/>
      <c r="C28" s="30" t="s">
        <v>104</v>
      </c>
      <c r="D28" s="31">
        <v>20000</v>
      </c>
      <c r="E28" s="31">
        <v>20000</v>
      </c>
      <c r="F28" s="31">
        <v>20000</v>
      </c>
      <c r="G28" s="31">
        <v>20000</v>
      </c>
      <c r="H28" s="61">
        <v>20000</v>
      </c>
      <c r="I28" s="31"/>
      <c r="J28" s="32">
        <v>0</v>
      </c>
      <c r="K28" s="31">
        <v>20000</v>
      </c>
    </row>
    <row r="29" spans="1:11" x14ac:dyDescent="0.25">
      <c r="A29" s="29" t="s">
        <v>113</v>
      </c>
      <c r="B29" s="30"/>
      <c r="C29" s="30" t="s">
        <v>114</v>
      </c>
      <c r="D29" s="31">
        <v>120000</v>
      </c>
      <c r="E29" s="32">
        <v>0</v>
      </c>
      <c r="F29" s="32">
        <v>0</v>
      </c>
      <c r="G29" s="32">
        <v>0</v>
      </c>
      <c r="H29" s="61">
        <v>200000</v>
      </c>
      <c r="I29" s="31"/>
      <c r="J29" s="32">
        <v>0</v>
      </c>
      <c r="K29" s="31">
        <v>120000</v>
      </c>
    </row>
    <row r="30" spans="1:11" x14ac:dyDescent="0.25">
      <c r="A30" s="29" t="s">
        <v>115</v>
      </c>
      <c r="B30" s="30"/>
      <c r="C30" s="30" t="s">
        <v>104</v>
      </c>
      <c r="D30" s="31">
        <v>20000</v>
      </c>
      <c r="E30" s="32">
        <v>0</v>
      </c>
      <c r="F30" s="32">
        <v>0</v>
      </c>
      <c r="G30" s="32">
        <v>0</v>
      </c>
      <c r="H30" s="61">
        <v>20000</v>
      </c>
      <c r="I30" s="31"/>
      <c r="J30" s="32">
        <v>0</v>
      </c>
      <c r="K30" s="31">
        <v>20000</v>
      </c>
    </row>
    <row r="31" spans="1:11" x14ac:dyDescent="0.25">
      <c r="A31" s="29" t="s">
        <v>116</v>
      </c>
      <c r="B31" s="30"/>
      <c r="C31" s="30" t="s">
        <v>114</v>
      </c>
      <c r="D31" s="31">
        <v>200000</v>
      </c>
      <c r="E31" s="32">
        <v>0</v>
      </c>
      <c r="F31" s="32">
        <v>0</v>
      </c>
      <c r="G31" s="32">
        <v>0</v>
      </c>
      <c r="H31" s="61">
        <v>150000</v>
      </c>
      <c r="I31" s="31"/>
      <c r="J31" s="32">
        <v>0</v>
      </c>
      <c r="K31" s="31">
        <v>200000</v>
      </c>
    </row>
    <row r="32" spans="1:11" ht="39.75" customHeight="1" x14ac:dyDescent="0.25">
      <c r="A32" s="65" t="s">
        <v>117</v>
      </c>
      <c r="B32" s="38"/>
      <c r="C32" s="38"/>
      <c r="D32" s="35">
        <f t="shared" ref="D32:K32" si="4">SUM(D28:D31)</f>
        <v>360000</v>
      </c>
      <c r="E32" s="35">
        <f t="shared" si="4"/>
        <v>20000</v>
      </c>
      <c r="F32" s="35">
        <f t="shared" si="4"/>
        <v>20000</v>
      </c>
      <c r="G32" s="35">
        <f t="shared" si="4"/>
        <v>20000</v>
      </c>
      <c r="H32" s="35">
        <f>SUM(H28:H31)</f>
        <v>390000</v>
      </c>
      <c r="I32" s="35"/>
      <c r="J32" s="36">
        <f t="shared" si="4"/>
        <v>0</v>
      </c>
      <c r="K32" s="36">
        <f t="shared" si="4"/>
        <v>360000</v>
      </c>
    </row>
    <row r="33" spans="1:11" x14ac:dyDescent="0.25">
      <c r="A33" s="29" t="s">
        <v>118</v>
      </c>
      <c r="B33" s="30"/>
      <c r="C33" s="30" t="s">
        <v>104</v>
      </c>
      <c r="D33" s="31">
        <v>20000</v>
      </c>
      <c r="E33" s="31">
        <v>4185</v>
      </c>
      <c r="F33" s="32">
        <v>0</v>
      </c>
      <c r="G33" s="31">
        <v>15740</v>
      </c>
      <c r="H33" s="31">
        <f>+D33</f>
        <v>20000</v>
      </c>
      <c r="I33" s="31"/>
      <c r="J33" s="31">
        <v>15740</v>
      </c>
      <c r="K33" s="32">
        <v>75</v>
      </c>
    </row>
    <row r="34" spans="1:11" x14ac:dyDescent="0.25">
      <c r="A34" s="29" t="s">
        <v>119</v>
      </c>
      <c r="B34" s="30"/>
      <c r="C34" s="30" t="s">
        <v>102</v>
      </c>
      <c r="D34" s="31">
        <f>120000-90000</f>
        <v>30000</v>
      </c>
      <c r="E34" s="32">
        <v>0</v>
      </c>
      <c r="F34" s="32">
        <v>0</v>
      </c>
      <c r="G34" s="31">
        <v>114750</v>
      </c>
      <c r="H34" s="31">
        <f t="shared" ref="H34:H39" si="5">+D34</f>
        <v>30000</v>
      </c>
      <c r="I34" s="31"/>
      <c r="J34" s="31">
        <v>114750</v>
      </c>
      <c r="K34" s="31">
        <v>5250</v>
      </c>
    </row>
    <row r="35" spans="1:11" x14ac:dyDescent="0.25">
      <c r="A35" s="29" t="s">
        <v>120</v>
      </c>
      <c r="B35" s="30"/>
      <c r="C35" s="30" t="s">
        <v>104</v>
      </c>
      <c r="D35" s="31">
        <v>20000</v>
      </c>
      <c r="E35" s="32">
        <v>0</v>
      </c>
      <c r="F35" s="32">
        <v>0</v>
      </c>
      <c r="G35" s="32">
        <v>0</v>
      </c>
      <c r="H35" s="31">
        <f t="shared" si="5"/>
        <v>20000</v>
      </c>
      <c r="I35" s="31"/>
      <c r="J35" s="32">
        <v>0</v>
      </c>
      <c r="K35" s="31">
        <v>20000</v>
      </c>
    </row>
    <row r="36" spans="1:11" x14ac:dyDescent="0.25">
      <c r="A36" s="29" t="s">
        <v>121</v>
      </c>
      <c r="B36" s="30"/>
      <c r="C36" s="30" t="s">
        <v>102</v>
      </c>
      <c r="D36" s="31">
        <v>200000</v>
      </c>
      <c r="E36" s="32">
        <v>0</v>
      </c>
      <c r="F36" s="32">
        <v>0</v>
      </c>
      <c r="G36" s="32">
        <v>0</v>
      </c>
      <c r="H36" s="31">
        <f t="shared" si="5"/>
        <v>200000</v>
      </c>
      <c r="I36" s="31"/>
      <c r="J36" s="32">
        <v>0</v>
      </c>
      <c r="K36" s="31">
        <v>200000</v>
      </c>
    </row>
    <row r="37" spans="1:11" x14ac:dyDescent="0.25">
      <c r="A37" s="29" t="s">
        <v>122</v>
      </c>
      <c r="B37" s="30"/>
      <c r="C37" s="30" t="s">
        <v>123</v>
      </c>
      <c r="D37" s="31">
        <v>200000</v>
      </c>
      <c r="E37" s="31">
        <v>200000</v>
      </c>
      <c r="F37" s="32">
        <v>0</v>
      </c>
      <c r="G37" s="32">
        <v>0</v>
      </c>
      <c r="H37" s="31">
        <f t="shared" si="5"/>
        <v>200000</v>
      </c>
      <c r="I37" s="31"/>
      <c r="J37" s="32">
        <v>0</v>
      </c>
      <c r="K37" s="32">
        <v>0</v>
      </c>
    </row>
    <row r="38" spans="1:11" x14ac:dyDescent="0.25">
      <c r="A38" s="29" t="s">
        <v>124</v>
      </c>
      <c r="B38" s="30"/>
      <c r="C38" s="30" t="s">
        <v>125</v>
      </c>
      <c r="D38" s="31">
        <v>20000</v>
      </c>
      <c r="E38" s="32">
        <v>0</v>
      </c>
      <c r="F38" s="32">
        <v>0</v>
      </c>
      <c r="G38" s="32">
        <v>0</v>
      </c>
      <c r="H38" s="31">
        <f t="shared" si="5"/>
        <v>20000</v>
      </c>
      <c r="I38" s="31"/>
      <c r="J38" s="32">
        <v>0</v>
      </c>
      <c r="K38" s="31">
        <v>20000</v>
      </c>
    </row>
    <row r="39" spans="1:11" x14ac:dyDescent="0.25">
      <c r="A39" s="29" t="s">
        <v>126</v>
      </c>
      <c r="B39" s="30"/>
      <c r="C39" s="30" t="s">
        <v>114</v>
      </c>
      <c r="D39" s="31">
        <v>200000</v>
      </c>
      <c r="E39" s="32">
        <v>0</v>
      </c>
      <c r="F39" s="32">
        <v>0</v>
      </c>
      <c r="G39" s="32">
        <v>0</v>
      </c>
      <c r="H39" s="31">
        <f t="shared" si="5"/>
        <v>200000</v>
      </c>
      <c r="I39" s="31"/>
      <c r="J39" s="32">
        <v>0</v>
      </c>
      <c r="K39" s="31">
        <v>200000</v>
      </c>
    </row>
    <row r="40" spans="1:11" ht="30" x14ac:dyDescent="0.25">
      <c r="A40" s="37" t="s">
        <v>127</v>
      </c>
      <c r="B40" s="34" t="s">
        <v>35</v>
      </c>
      <c r="C40" s="30"/>
      <c r="D40" s="35">
        <f t="shared" ref="D40:K40" si="6">SUM(D33:D39)</f>
        <v>690000</v>
      </c>
      <c r="E40" s="36">
        <f t="shared" si="6"/>
        <v>204185</v>
      </c>
      <c r="F40" s="36">
        <f t="shared" si="6"/>
        <v>0</v>
      </c>
      <c r="G40" s="36">
        <f t="shared" si="6"/>
        <v>130490</v>
      </c>
      <c r="H40" s="35">
        <f>SUM(H33:H39)</f>
        <v>690000</v>
      </c>
      <c r="I40" s="36"/>
      <c r="J40" s="36">
        <f t="shared" si="6"/>
        <v>130490</v>
      </c>
      <c r="K40" s="36">
        <f t="shared" si="6"/>
        <v>445325</v>
      </c>
    </row>
    <row r="41" spans="1:11" x14ac:dyDescent="0.25">
      <c r="A41" s="29" t="s">
        <v>128</v>
      </c>
      <c r="B41" s="30"/>
      <c r="C41" s="30" t="s">
        <v>104</v>
      </c>
      <c r="D41" s="31">
        <v>20000</v>
      </c>
      <c r="E41" s="31">
        <v>3960</v>
      </c>
      <c r="F41" s="32">
        <v>0</v>
      </c>
      <c r="G41" s="32">
        <v>0</v>
      </c>
      <c r="H41" s="31">
        <v>20000</v>
      </c>
      <c r="I41" s="32"/>
      <c r="J41" s="32">
        <v>0</v>
      </c>
      <c r="K41" s="31">
        <v>16040</v>
      </c>
    </row>
    <row r="42" spans="1:11" x14ac:dyDescent="0.25">
      <c r="A42" s="29" t="s">
        <v>129</v>
      </c>
      <c r="B42" s="30"/>
      <c r="C42" s="30" t="s">
        <v>114</v>
      </c>
      <c r="D42" s="31">
        <v>120000</v>
      </c>
      <c r="E42" s="32">
        <v>0</v>
      </c>
      <c r="F42" s="32">
        <v>0</v>
      </c>
      <c r="G42" s="32">
        <v>0</v>
      </c>
      <c r="H42" s="31">
        <v>120000</v>
      </c>
      <c r="I42" s="32"/>
      <c r="J42" s="32">
        <v>0</v>
      </c>
      <c r="K42" s="31">
        <v>120000</v>
      </c>
    </row>
    <row r="43" spans="1:11" x14ac:dyDescent="0.25">
      <c r="A43" s="29" t="s">
        <v>130</v>
      </c>
      <c r="B43" s="30"/>
      <c r="C43" s="30" t="s">
        <v>104</v>
      </c>
      <c r="D43" s="31">
        <v>20000</v>
      </c>
      <c r="E43" s="32">
        <v>0</v>
      </c>
      <c r="F43" s="32">
        <v>0</v>
      </c>
      <c r="G43" s="32">
        <v>0</v>
      </c>
      <c r="H43" s="31">
        <v>20000</v>
      </c>
      <c r="I43" s="32"/>
      <c r="J43" s="32">
        <v>0</v>
      </c>
      <c r="K43" s="31">
        <v>20000</v>
      </c>
    </row>
    <row r="44" spans="1:11" x14ac:dyDescent="0.25">
      <c r="A44" s="29" t="s">
        <v>131</v>
      </c>
      <c r="B44" s="30"/>
      <c r="C44" s="30" t="s">
        <v>114</v>
      </c>
      <c r="D44" s="31">
        <v>200000</v>
      </c>
      <c r="E44" s="32">
        <v>0</v>
      </c>
      <c r="F44" s="32">
        <v>0</v>
      </c>
      <c r="G44" s="32">
        <v>0</v>
      </c>
      <c r="H44" s="31">
        <v>200000</v>
      </c>
      <c r="I44" s="32"/>
      <c r="J44" s="32">
        <v>0</v>
      </c>
      <c r="K44" s="31">
        <v>200000</v>
      </c>
    </row>
    <row r="45" spans="1:11" ht="90" x14ac:dyDescent="0.25">
      <c r="A45" s="33" t="s">
        <v>184</v>
      </c>
      <c r="B45" s="62" t="s">
        <v>39</v>
      </c>
      <c r="C45" s="30" t="s">
        <v>167</v>
      </c>
      <c r="D45" s="35">
        <f t="shared" ref="D45:K45" si="7">SUM(D41:D44)</f>
        <v>360000</v>
      </c>
      <c r="E45" s="35">
        <f t="shared" si="7"/>
        <v>3960</v>
      </c>
      <c r="F45" s="35">
        <f t="shared" si="7"/>
        <v>0</v>
      </c>
      <c r="G45" s="35">
        <f t="shared" si="7"/>
        <v>0</v>
      </c>
      <c r="H45" s="35">
        <f t="shared" si="7"/>
        <v>360000</v>
      </c>
      <c r="I45" s="36"/>
      <c r="J45" s="36">
        <f t="shared" si="7"/>
        <v>0</v>
      </c>
      <c r="K45" s="36">
        <f t="shared" si="7"/>
        <v>356040</v>
      </c>
    </row>
    <row r="46" spans="1:11" x14ac:dyDescent="0.25">
      <c r="A46" s="38" t="s">
        <v>134</v>
      </c>
      <c r="B46" s="34"/>
      <c r="C46" s="30" t="s">
        <v>114</v>
      </c>
      <c r="D46" s="31">
        <v>30000</v>
      </c>
      <c r="E46" s="36"/>
      <c r="F46" s="36"/>
      <c r="G46" s="36"/>
      <c r="H46" s="36">
        <v>40000</v>
      </c>
      <c r="I46" s="36"/>
      <c r="J46" s="36"/>
      <c r="K46" s="36"/>
    </row>
    <row r="47" spans="1:11" ht="45" x14ac:dyDescent="0.25">
      <c r="A47" s="38"/>
      <c r="B47" s="34" t="s">
        <v>44</v>
      </c>
      <c r="C47" s="30"/>
      <c r="D47" s="35">
        <f>SUM(D46:D46)</f>
        <v>30000</v>
      </c>
      <c r="E47" s="36"/>
      <c r="F47" s="36"/>
      <c r="G47" s="36"/>
      <c r="H47" s="36"/>
      <c r="I47" s="36"/>
      <c r="J47" s="36"/>
      <c r="K47" s="36"/>
    </row>
    <row r="48" spans="1:11" ht="16.5" x14ac:dyDescent="0.25">
      <c r="A48" s="38"/>
      <c r="B48" s="17"/>
      <c r="C48" s="30"/>
      <c r="D48" s="31"/>
      <c r="E48" s="36"/>
      <c r="F48" s="36"/>
      <c r="G48" s="36"/>
      <c r="H48" s="36"/>
      <c r="I48" s="36"/>
      <c r="J48" s="36"/>
      <c r="K48" s="36"/>
    </row>
    <row r="49" spans="1:11" ht="16.5" x14ac:dyDescent="0.25">
      <c r="A49" s="38" t="s">
        <v>135</v>
      </c>
      <c r="B49" s="17"/>
      <c r="C49" s="30" t="s">
        <v>114</v>
      </c>
      <c r="D49" s="31">
        <v>30000</v>
      </c>
      <c r="E49" s="36"/>
      <c r="F49" s="36"/>
      <c r="G49" s="36"/>
      <c r="H49" s="36"/>
      <c r="I49" s="36"/>
      <c r="J49" s="36"/>
      <c r="K49" s="36"/>
    </row>
    <row r="50" spans="1:11" ht="45" x14ac:dyDescent="0.25">
      <c r="A50" s="38"/>
      <c r="B50" s="34" t="s">
        <v>50</v>
      </c>
      <c r="C50" s="30"/>
      <c r="D50" s="35">
        <f>SUM(D48:D49)</f>
        <v>30000</v>
      </c>
      <c r="E50" s="36"/>
      <c r="F50" s="36"/>
      <c r="G50" s="36"/>
      <c r="H50" s="36"/>
      <c r="I50" s="36"/>
      <c r="J50" s="36"/>
      <c r="K50" s="36"/>
    </row>
    <row r="51" spans="1:11" ht="16.5" x14ac:dyDescent="0.25">
      <c r="A51" s="38" t="s">
        <v>136</v>
      </c>
      <c r="B51" s="17"/>
      <c r="C51" s="30" t="s">
        <v>114</v>
      </c>
      <c r="D51" s="31">
        <v>30000</v>
      </c>
      <c r="E51" s="36"/>
      <c r="F51" s="36"/>
      <c r="G51" s="36"/>
      <c r="H51" s="36"/>
      <c r="I51" s="36"/>
      <c r="J51" s="36"/>
      <c r="K51" s="36"/>
    </row>
    <row r="52" spans="1:11" ht="45" x14ac:dyDescent="0.25">
      <c r="A52" s="38"/>
      <c r="B52" s="34" t="s">
        <v>54</v>
      </c>
      <c r="C52" s="30"/>
      <c r="D52" s="35">
        <f>SUM(D51:D51)</f>
        <v>30000</v>
      </c>
      <c r="E52" s="36"/>
      <c r="F52" s="36"/>
      <c r="G52" s="36"/>
      <c r="H52" s="36"/>
      <c r="I52" s="36"/>
      <c r="J52" s="36"/>
      <c r="K52" s="36"/>
    </row>
    <row r="53" spans="1:11" x14ac:dyDescent="0.25">
      <c r="D53" s="39">
        <f>+D17+D23+D27+D32+D40+D45+D47+D50+D52</f>
        <v>96129741.319999963</v>
      </c>
      <c r="E53" s="39">
        <f>+E17+E23+E27+E32+E40+E45</f>
        <v>1882971.19</v>
      </c>
      <c r="F53" s="39">
        <f>+F17+F23+F27+F32+F40+F45</f>
        <v>30000</v>
      </c>
      <c r="G53" s="39">
        <f>+G17+G23+G27+G32+G40+G45</f>
        <v>32853161.810000014</v>
      </c>
      <c r="H53" s="39"/>
      <c r="I53" s="39"/>
      <c r="J53" s="39">
        <f>+J17+J23+J27+J32+J40+J45</f>
        <v>32829111.810000014</v>
      </c>
      <c r="K53" s="39">
        <f>+K17+K23+K27+K32+K40+K45</f>
        <v>61447658.319999993</v>
      </c>
    </row>
    <row r="54" spans="1:11" x14ac:dyDescent="0.25">
      <c r="C54" t="s">
        <v>188</v>
      </c>
      <c r="D54" s="39">
        <v>96129741.319999963</v>
      </c>
    </row>
    <row r="55" spans="1:11" x14ac:dyDescent="0.25">
      <c r="C55" t="s">
        <v>187</v>
      </c>
      <c r="D55" s="59">
        <f>+D23+D27+D32+D40+D45+D47+D50+D52</f>
        <v>2100000</v>
      </c>
    </row>
  </sheetData>
  <autoFilter ref="A1:K58"/>
  <pageMargins left="0.74803149606299213" right="0.74803149606299213" top="0.98425196850393704" bottom="0.98425196850393704" header="0.51181102362204722" footer="0.51181102362204722"/>
  <pageSetup scale="6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topLeftCell="A44" workbookViewId="0">
      <selection activeCell="F49" sqref="F49"/>
    </sheetView>
  </sheetViews>
  <sheetFormatPr baseColWidth="10" defaultRowHeight="15" x14ac:dyDescent="0.25"/>
  <cols>
    <col min="1" max="2" width="40.7109375" customWidth="1"/>
    <col min="3" max="3" width="38.85546875" bestFit="1" customWidth="1"/>
    <col min="4" max="4" width="13.7109375" bestFit="1" customWidth="1"/>
    <col min="5" max="5" width="11.5703125" bestFit="1" customWidth="1"/>
    <col min="6" max="6" width="14.140625" bestFit="1" customWidth="1"/>
    <col min="7" max="7" width="14.42578125" bestFit="1" customWidth="1"/>
    <col min="8" max="8" width="15.85546875" bestFit="1" customWidth="1"/>
    <col min="9" max="9" width="12.7109375" bestFit="1" customWidth="1"/>
    <col min="10" max="10" width="19.5703125" customWidth="1"/>
    <col min="258" max="258" width="28.85546875" bestFit="1" customWidth="1"/>
    <col min="259" max="259" width="38.85546875" bestFit="1" customWidth="1"/>
    <col min="260" max="260" width="13.7109375" bestFit="1" customWidth="1"/>
    <col min="261" max="261" width="11.5703125" bestFit="1" customWidth="1"/>
    <col min="262" max="262" width="14.140625" bestFit="1" customWidth="1"/>
    <col min="263" max="263" width="14.42578125" bestFit="1" customWidth="1"/>
    <col min="264" max="264" width="15.85546875" bestFit="1" customWidth="1"/>
    <col min="265" max="265" width="12.7109375" bestFit="1" customWidth="1"/>
    <col min="514" max="514" width="28.85546875" bestFit="1" customWidth="1"/>
    <col min="515" max="515" width="38.85546875" bestFit="1" customWidth="1"/>
    <col min="516" max="516" width="13.7109375" bestFit="1" customWidth="1"/>
    <col min="517" max="517" width="11.5703125" bestFit="1" customWidth="1"/>
    <col min="518" max="518" width="14.140625" bestFit="1" customWidth="1"/>
    <col min="519" max="519" width="14.42578125" bestFit="1" customWidth="1"/>
    <col min="520" max="520" width="15.85546875" bestFit="1" customWidth="1"/>
    <col min="521" max="521" width="12.7109375" bestFit="1" customWidth="1"/>
    <col min="770" max="770" width="28.85546875" bestFit="1" customWidth="1"/>
    <col min="771" max="771" width="38.85546875" bestFit="1" customWidth="1"/>
    <col min="772" max="772" width="13.7109375" bestFit="1" customWidth="1"/>
    <col min="773" max="773" width="11.5703125" bestFit="1" customWidth="1"/>
    <col min="774" max="774" width="14.140625" bestFit="1" customWidth="1"/>
    <col min="775" max="775" width="14.42578125" bestFit="1" customWidth="1"/>
    <col min="776" max="776" width="15.85546875" bestFit="1" customWidth="1"/>
    <col min="777" max="777" width="12.7109375" bestFit="1" customWidth="1"/>
    <col min="1026" max="1026" width="28.85546875" bestFit="1" customWidth="1"/>
    <col min="1027" max="1027" width="38.85546875" bestFit="1" customWidth="1"/>
    <col min="1028" max="1028" width="13.7109375" bestFit="1" customWidth="1"/>
    <col min="1029" max="1029" width="11.5703125" bestFit="1" customWidth="1"/>
    <col min="1030" max="1030" width="14.140625" bestFit="1" customWidth="1"/>
    <col min="1031" max="1031" width="14.42578125" bestFit="1" customWidth="1"/>
    <col min="1032" max="1032" width="15.85546875" bestFit="1" customWidth="1"/>
    <col min="1033" max="1033" width="12.7109375" bestFit="1" customWidth="1"/>
    <col min="1282" max="1282" width="28.85546875" bestFit="1" customWidth="1"/>
    <col min="1283" max="1283" width="38.85546875" bestFit="1" customWidth="1"/>
    <col min="1284" max="1284" width="13.7109375" bestFit="1" customWidth="1"/>
    <col min="1285" max="1285" width="11.5703125" bestFit="1" customWidth="1"/>
    <col min="1286" max="1286" width="14.140625" bestFit="1" customWidth="1"/>
    <col min="1287" max="1287" width="14.42578125" bestFit="1" customWidth="1"/>
    <col min="1288" max="1288" width="15.85546875" bestFit="1" customWidth="1"/>
    <col min="1289" max="1289" width="12.7109375" bestFit="1" customWidth="1"/>
    <col min="1538" max="1538" width="28.85546875" bestFit="1" customWidth="1"/>
    <col min="1539" max="1539" width="38.85546875" bestFit="1" customWidth="1"/>
    <col min="1540" max="1540" width="13.7109375" bestFit="1" customWidth="1"/>
    <col min="1541" max="1541" width="11.5703125" bestFit="1" customWidth="1"/>
    <col min="1542" max="1542" width="14.140625" bestFit="1" customWidth="1"/>
    <col min="1543" max="1543" width="14.42578125" bestFit="1" customWidth="1"/>
    <col min="1544" max="1544" width="15.85546875" bestFit="1" customWidth="1"/>
    <col min="1545" max="1545" width="12.7109375" bestFit="1" customWidth="1"/>
    <col min="1794" max="1794" width="28.85546875" bestFit="1" customWidth="1"/>
    <col min="1795" max="1795" width="38.85546875" bestFit="1" customWidth="1"/>
    <col min="1796" max="1796" width="13.7109375" bestFit="1" customWidth="1"/>
    <col min="1797" max="1797" width="11.5703125" bestFit="1" customWidth="1"/>
    <col min="1798" max="1798" width="14.140625" bestFit="1" customWidth="1"/>
    <col min="1799" max="1799" width="14.42578125" bestFit="1" customWidth="1"/>
    <col min="1800" max="1800" width="15.85546875" bestFit="1" customWidth="1"/>
    <col min="1801" max="1801" width="12.7109375" bestFit="1" customWidth="1"/>
    <col min="2050" max="2050" width="28.85546875" bestFit="1" customWidth="1"/>
    <col min="2051" max="2051" width="38.85546875" bestFit="1" customWidth="1"/>
    <col min="2052" max="2052" width="13.7109375" bestFit="1" customWidth="1"/>
    <col min="2053" max="2053" width="11.5703125" bestFit="1" customWidth="1"/>
    <col min="2054" max="2054" width="14.140625" bestFit="1" customWidth="1"/>
    <col min="2055" max="2055" width="14.42578125" bestFit="1" customWidth="1"/>
    <col min="2056" max="2056" width="15.85546875" bestFit="1" customWidth="1"/>
    <col min="2057" max="2057" width="12.7109375" bestFit="1" customWidth="1"/>
    <col min="2306" max="2306" width="28.85546875" bestFit="1" customWidth="1"/>
    <col min="2307" max="2307" width="38.85546875" bestFit="1" customWidth="1"/>
    <col min="2308" max="2308" width="13.7109375" bestFit="1" customWidth="1"/>
    <col min="2309" max="2309" width="11.5703125" bestFit="1" customWidth="1"/>
    <col min="2310" max="2310" width="14.140625" bestFit="1" customWidth="1"/>
    <col min="2311" max="2311" width="14.42578125" bestFit="1" customWidth="1"/>
    <col min="2312" max="2312" width="15.85546875" bestFit="1" customWidth="1"/>
    <col min="2313" max="2313" width="12.7109375" bestFit="1" customWidth="1"/>
    <col min="2562" max="2562" width="28.85546875" bestFit="1" customWidth="1"/>
    <col min="2563" max="2563" width="38.85546875" bestFit="1" customWidth="1"/>
    <col min="2564" max="2564" width="13.7109375" bestFit="1" customWidth="1"/>
    <col min="2565" max="2565" width="11.5703125" bestFit="1" customWidth="1"/>
    <col min="2566" max="2566" width="14.140625" bestFit="1" customWidth="1"/>
    <col min="2567" max="2567" width="14.42578125" bestFit="1" customWidth="1"/>
    <col min="2568" max="2568" width="15.85546875" bestFit="1" customWidth="1"/>
    <col min="2569" max="2569" width="12.7109375" bestFit="1" customWidth="1"/>
    <col min="2818" max="2818" width="28.85546875" bestFit="1" customWidth="1"/>
    <col min="2819" max="2819" width="38.85546875" bestFit="1" customWidth="1"/>
    <col min="2820" max="2820" width="13.7109375" bestFit="1" customWidth="1"/>
    <col min="2821" max="2821" width="11.5703125" bestFit="1" customWidth="1"/>
    <col min="2822" max="2822" width="14.140625" bestFit="1" customWidth="1"/>
    <col min="2823" max="2823" width="14.42578125" bestFit="1" customWidth="1"/>
    <col min="2824" max="2824" width="15.85546875" bestFit="1" customWidth="1"/>
    <col min="2825" max="2825" width="12.7109375" bestFit="1" customWidth="1"/>
    <col min="3074" max="3074" width="28.85546875" bestFit="1" customWidth="1"/>
    <col min="3075" max="3075" width="38.85546875" bestFit="1" customWidth="1"/>
    <col min="3076" max="3076" width="13.7109375" bestFit="1" customWidth="1"/>
    <col min="3077" max="3077" width="11.5703125" bestFit="1" customWidth="1"/>
    <col min="3078" max="3078" width="14.140625" bestFit="1" customWidth="1"/>
    <col min="3079" max="3079" width="14.42578125" bestFit="1" customWidth="1"/>
    <col min="3080" max="3080" width="15.85546875" bestFit="1" customWidth="1"/>
    <col min="3081" max="3081" width="12.7109375" bestFit="1" customWidth="1"/>
    <col min="3330" max="3330" width="28.85546875" bestFit="1" customWidth="1"/>
    <col min="3331" max="3331" width="38.85546875" bestFit="1" customWidth="1"/>
    <col min="3332" max="3332" width="13.7109375" bestFit="1" customWidth="1"/>
    <col min="3333" max="3333" width="11.5703125" bestFit="1" customWidth="1"/>
    <col min="3334" max="3334" width="14.140625" bestFit="1" customWidth="1"/>
    <col min="3335" max="3335" width="14.42578125" bestFit="1" customWidth="1"/>
    <col min="3336" max="3336" width="15.85546875" bestFit="1" customWidth="1"/>
    <col min="3337" max="3337" width="12.7109375" bestFit="1" customWidth="1"/>
    <col min="3586" max="3586" width="28.85546875" bestFit="1" customWidth="1"/>
    <col min="3587" max="3587" width="38.85546875" bestFit="1" customWidth="1"/>
    <col min="3588" max="3588" width="13.7109375" bestFit="1" customWidth="1"/>
    <col min="3589" max="3589" width="11.5703125" bestFit="1" customWidth="1"/>
    <col min="3590" max="3590" width="14.140625" bestFit="1" customWidth="1"/>
    <col min="3591" max="3591" width="14.42578125" bestFit="1" customWidth="1"/>
    <col min="3592" max="3592" width="15.85546875" bestFit="1" customWidth="1"/>
    <col min="3593" max="3593" width="12.7109375" bestFit="1" customWidth="1"/>
    <col min="3842" max="3842" width="28.85546875" bestFit="1" customWidth="1"/>
    <col min="3843" max="3843" width="38.85546875" bestFit="1" customWidth="1"/>
    <col min="3844" max="3844" width="13.7109375" bestFit="1" customWidth="1"/>
    <col min="3845" max="3845" width="11.5703125" bestFit="1" customWidth="1"/>
    <col min="3846" max="3846" width="14.140625" bestFit="1" customWidth="1"/>
    <col min="3847" max="3847" width="14.42578125" bestFit="1" customWidth="1"/>
    <col min="3848" max="3848" width="15.85546875" bestFit="1" customWidth="1"/>
    <col min="3849" max="3849" width="12.7109375" bestFit="1" customWidth="1"/>
    <col min="4098" max="4098" width="28.85546875" bestFit="1" customWidth="1"/>
    <col min="4099" max="4099" width="38.85546875" bestFit="1" customWidth="1"/>
    <col min="4100" max="4100" width="13.7109375" bestFit="1" customWidth="1"/>
    <col min="4101" max="4101" width="11.5703125" bestFit="1" customWidth="1"/>
    <col min="4102" max="4102" width="14.140625" bestFit="1" customWidth="1"/>
    <col min="4103" max="4103" width="14.42578125" bestFit="1" customWidth="1"/>
    <col min="4104" max="4104" width="15.85546875" bestFit="1" customWidth="1"/>
    <col min="4105" max="4105" width="12.7109375" bestFit="1" customWidth="1"/>
    <col min="4354" max="4354" width="28.85546875" bestFit="1" customWidth="1"/>
    <col min="4355" max="4355" width="38.85546875" bestFit="1" customWidth="1"/>
    <col min="4356" max="4356" width="13.7109375" bestFit="1" customWidth="1"/>
    <col min="4357" max="4357" width="11.5703125" bestFit="1" customWidth="1"/>
    <col min="4358" max="4358" width="14.140625" bestFit="1" customWidth="1"/>
    <col min="4359" max="4359" width="14.42578125" bestFit="1" customWidth="1"/>
    <col min="4360" max="4360" width="15.85546875" bestFit="1" customWidth="1"/>
    <col min="4361" max="4361" width="12.7109375" bestFit="1" customWidth="1"/>
    <col min="4610" max="4610" width="28.85546875" bestFit="1" customWidth="1"/>
    <col min="4611" max="4611" width="38.85546875" bestFit="1" customWidth="1"/>
    <col min="4612" max="4612" width="13.7109375" bestFit="1" customWidth="1"/>
    <col min="4613" max="4613" width="11.5703125" bestFit="1" customWidth="1"/>
    <col min="4614" max="4614" width="14.140625" bestFit="1" customWidth="1"/>
    <col min="4615" max="4615" width="14.42578125" bestFit="1" customWidth="1"/>
    <col min="4616" max="4616" width="15.85546875" bestFit="1" customWidth="1"/>
    <col min="4617" max="4617" width="12.7109375" bestFit="1" customWidth="1"/>
    <col min="4866" max="4866" width="28.85546875" bestFit="1" customWidth="1"/>
    <col min="4867" max="4867" width="38.85546875" bestFit="1" customWidth="1"/>
    <col min="4868" max="4868" width="13.7109375" bestFit="1" customWidth="1"/>
    <col min="4869" max="4869" width="11.5703125" bestFit="1" customWidth="1"/>
    <col min="4870" max="4870" width="14.140625" bestFit="1" customWidth="1"/>
    <col min="4871" max="4871" width="14.42578125" bestFit="1" customWidth="1"/>
    <col min="4872" max="4872" width="15.85546875" bestFit="1" customWidth="1"/>
    <col min="4873" max="4873" width="12.7109375" bestFit="1" customWidth="1"/>
    <col min="5122" max="5122" width="28.85546875" bestFit="1" customWidth="1"/>
    <col min="5123" max="5123" width="38.85546875" bestFit="1" customWidth="1"/>
    <col min="5124" max="5124" width="13.7109375" bestFit="1" customWidth="1"/>
    <col min="5125" max="5125" width="11.5703125" bestFit="1" customWidth="1"/>
    <col min="5126" max="5126" width="14.140625" bestFit="1" customWidth="1"/>
    <col min="5127" max="5127" width="14.42578125" bestFit="1" customWidth="1"/>
    <col min="5128" max="5128" width="15.85546875" bestFit="1" customWidth="1"/>
    <col min="5129" max="5129" width="12.7109375" bestFit="1" customWidth="1"/>
    <col min="5378" max="5378" width="28.85546875" bestFit="1" customWidth="1"/>
    <col min="5379" max="5379" width="38.85546875" bestFit="1" customWidth="1"/>
    <col min="5380" max="5380" width="13.7109375" bestFit="1" customWidth="1"/>
    <col min="5381" max="5381" width="11.5703125" bestFit="1" customWidth="1"/>
    <col min="5382" max="5382" width="14.140625" bestFit="1" customWidth="1"/>
    <col min="5383" max="5383" width="14.42578125" bestFit="1" customWidth="1"/>
    <col min="5384" max="5384" width="15.85546875" bestFit="1" customWidth="1"/>
    <col min="5385" max="5385" width="12.7109375" bestFit="1" customWidth="1"/>
    <col min="5634" max="5634" width="28.85546875" bestFit="1" customWidth="1"/>
    <col min="5635" max="5635" width="38.85546875" bestFit="1" customWidth="1"/>
    <col min="5636" max="5636" width="13.7109375" bestFit="1" customWidth="1"/>
    <col min="5637" max="5637" width="11.5703125" bestFit="1" customWidth="1"/>
    <col min="5638" max="5638" width="14.140625" bestFit="1" customWidth="1"/>
    <col min="5639" max="5639" width="14.42578125" bestFit="1" customWidth="1"/>
    <col min="5640" max="5640" width="15.85546875" bestFit="1" customWidth="1"/>
    <col min="5641" max="5641" width="12.7109375" bestFit="1" customWidth="1"/>
    <col min="5890" max="5890" width="28.85546875" bestFit="1" customWidth="1"/>
    <col min="5891" max="5891" width="38.85546875" bestFit="1" customWidth="1"/>
    <col min="5892" max="5892" width="13.7109375" bestFit="1" customWidth="1"/>
    <col min="5893" max="5893" width="11.5703125" bestFit="1" customWidth="1"/>
    <col min="5894" max="5894" width="14.140625" bestFit="1" customWidth="1"/>
    <col min="5895" max="5895" width="14.42578125" bestFit="1" customWidth="1"/>
    <col min="5896" max="5896" width="15.85546875" bestFit="1" customWidth="1"/>
    <col min="5897" max="5897" width="12.7109375" bestFit="1" customWidth="1"/>
    <col min="6146" max="6146" width="28.85546875" bestFit="1" customWidth="1"/>
    <col min="6147" max="6147" width="38.85546875" bestFit="1" customWidth="1"/>
    <col min="6148" max="6148" width="13.7109375" bestFit="1" customWidth="1"/>
    <col min="6149" max="6149" width="11.5703125" bestFit="1" customWidth="1"/>
    <col min="6150" max="6150" width="14.140625" bestFit="1" customWidth="1"/>
    <col min="6151" max="6151" width="14.42578125" bestFit="1" customWidth="1"/>
    <col min="6152" max="6152" width="15.85546875" bestFit="1" customWidth="1"/>
    <col min="6153" max="6153" width="12.7109375" bestFit="1" customWidth="1"/>
    <col min="6402" max="6402" width="28.85546875" bestFit="1" customWidth="1"/>
    <col min="6403" max="6403" width="38.85546875" bestFit="1" customWidth="1"/>
    <col min="6404" max="6404" width="13.7109375" bestFit="1" customWidth="1"/>
    <col min="6405" max="6405" width="11.5703125" bestFit="1" customWidth="1"/>
    <col min="6406" max="6406" width="14.140625" bestFit="1" customWidth="1"/>
    <col min="6407" max="6407" width="14.42578125" bestFit="1" customWidth="1"/>
    <col min="6408" max="6408" width="15.85546875" bestFit="1" customWidth="1"/>
    <col min="6409" max="6409" width="12.7109375" bestFit="1" customWidth="1"/>
    <col min="6658" max="6658" width="28.85546875" bestFit="1" customWidth="1"/>
    <col min="6659" max="6659" width="38.85546875" bestFit="1" customWidth="1"/>
    <col min="6660" max="6660" width="13.7109375" bestFit="1" customWidth="1"/>
    <col min="6661" max="6661" width="11.5703125" bestFit="1" customWidth="1"/>
    <col min="6662" max="6662" width="14.140625" bestFit="1" customWidth="1"/>
    <col min="6663" max="6663" width="14.42578125" bestFit="1" customWidth="1"/>
    <col min="6664" max="6664" width="15.85546875" bestFit="1" customWidth="1"/>
    <col min="6665" max="6665" width="12.7109375" bestFit="1" customWidth="1"/>
    <col min="6914" max="6914" width="28.85546875" bestFit="1" customWidth="1"/>
    <col min="6915" max="6915" width="38.85546875" bestFit="1" customWidth="1"/>
    <col min="6916" max="6916" width="13.7109375" bestFit="1" customWidth="1"/>
    <col min="6917" max="6917" width="11.5703125" bestFit="1" customWidth="1"/>
    <col min="6918" max="6918" width="14.140625" bestFit="1" customWidth="1"/>
    <col min="6919" max="6919" width="14.42578125" bestFit="1" customWidth="1"/>
    <col min="6920" max="6920" width="15.85546875" bestFit="1" customWidth="1"/>
    <col min="6921" max="6921" width="12.7109375" bestFit="1" customWidth="1"/>
    <col min="7170" max="7170" width="28.85546875" bestFit="1" customWidth="1"/>
    <col min="7171" max="7171" width="38.85546875" bestFit="1" customWidth="1"/>
    <col min="7172" max="7172" width="13.7109375" bestFit="1" customWidth="1"/>
    <col min="7173" max="7173" width="11.5703125" bestFit="1" customWidth="1"/>
    <col min="7174" max="7174" width="14.140625" bestFit="1" customWidth="1"/>
    <col min="7175" max="7175" width="14.42578125" bestFit="1" customWidth="1"/>
    <col min="7176" max="7176" width="15.85546875" bestFit="1" customWidth="1"/>
    <col min="7177" max="7177" width="12.7109375" bestFit="1" customWidth="1"/>
    <col min="7426" max="7426" width="28.85546875" bestFit="1" customWidth="1"/>
    <col min="7427" max="7427" width="38.85546875" bestFit="1" customWidth="1"/>
    <col min="7428" max="7428" width="13.7109375" bestFit="1" customWidth="1"/>
    <col min="7429" max="7429" width="11.5703125" bestFit="1" customWidth="1"/>
    <col min="7430" max="7430" width="14.140625" bestFit="1" customWidth="1"/>
    <col min="7431" max="7431" width="14.42578125" bestFit="1" customWidth="1"/>
    <col min="7432" max="7432" width="15.85546875" bestFit="1" customWidth="1"/>
    <col min="7433" max="7433" width="12.7109375" bestFit="1" customWidth="1"/>
    <col min="7682" max="7682" width="28.85546875" bestFit="1" customWidth="1"/>
    <col min="7683" max="7683" width="38.85546875" bestFit="1" customWidth="1"/>
    <col min="7684" max="7684" width="13.7109375" bestFit="1" customWidth="1"/>
    <col min="7685" max="7685" width="11.5703125" bestFit="1" customWidth="1"/>
    <col min="7686" max="7686" width="14.140625" bestFit="1" customWidth="1"/>
    <col min="7687" max="7687" width="14.42578125" bestFit="1" customWidth="1"/>
    <col min="7688" max="7688" width="15.85546875" bestFit="1" customWidth="1"/>
    <col min="7689" max="7689" width="12.7109375" bestFit="1" customWidth="1"/>
    <col min="7938" max="7938" width="28.85546875" bestFit="1" customWidth="1"/>
    <col min="7939" max="7939" width="38.85546875" bestFit="1" customWidth="1"/>
    <col min="7940" max="7940" width="13.7109375" bestFit="1" customWidth="1"/>
    <col min="7941" max="7941" width="11.5703125" bestFit="1" customWidth="1"/>
    <col min="7942" max="7942" width="14.140625" bestFit="1" customWidth="1"/>
    <col min="7943" max="7943" width="14.42578125" bestFit="1" customWidth="1"/>
    <col min="7944" max="7944" width="15.85546875" bestFit="1" customWidth="1"/>
    <col min="7945" max="7945" width="12.7109375" bestFit="1" customWidth="1"/>
    <col min="8194" max="8194" width="28.85546875" bestFit="1" customWidth="1"/>
    <col min="8195" max="8195" width="38.85546875" bestFit="1" customWidth="1"/>
    <col min="8196" max="8196" width="13.7109375" bestFit="1" customWidth="1"/>
    <col min="8197" max="8197" width="11.5703125" bestFit="1" customWidth="1"/>
    <col min="8198" max="8198" width="14.140625" bestFit="1" customWidth="1"/>
    <col min="8199" max="8199" width="14.42578125" bestFit="1" customWidth="1"/>
    <col min="8200" max="8200" width="15.85546875" bestFit="1" customWidth="1"/>
    <col min="8201" max="8201" width="12.7109375" bestFit="1" customWidth="1"/>
    <col min="8450" max="8450" width="28.85546875" bestFit="1" customWidth="1"/>
    <col min="8451" max="8451" width="38.85546875" bestFit="1" customWidth="1"/>
    <col min="8452" max="8452" width="13.7109375" bestFit="1" customWidth="1"/>
    <col min="8453" max="8453" width="11.5703125" bestFit="1" customWidth="1"/>
    <col min="8454" max="8454" width="14.140625" bestFit="1" customWidth="1"/>
    <col min="8455" max="8455" width="14.42578125" bestFit="1" customWidth="1"/>
    <col min="8456" max="8456" width="15.85546875" bestFit="1" customWidth="1"/>
    <col min="8457" max="8457" width="12.7109375" bestFit="1" customWidth="1"/>
    <col min="8706" max="8706" width="28.85546875" bestFit="1" customWidth="1"/>
    <col min="8707" max="8707" width="38.85546875" bestFit="1" customWidth="1"/>
    <col min="8708" max="8708" width="13.7109375" bestFit="1" customWidth="1"/>
    <col min="8709" max="8709" width="11.5703125" bestFit="1" customWidth="1"/>
    <col min="8710" max="8710" width="14.140625" bestFit="1" customWidth="1"/>
    <col min="8711" max="8711" width="14.42578125" bestFit="1" customWidth="1"/>
    <col min="8712" max="8712" width="15.85546875" bestFit="1" customWidth="1"/>
    <col min="8713" max="8713" width="12.7109375" bestFit="1" customWidth="1"/>
    <col min="8962" max="8962" width="28.85546875" bestFit="1" customWidth="1"/>
    <col min="8963" max="8963" width="38.85546875" bestFit="1" customWidth="1"/>
    <col min="8964" max="8964" width="13.7109375" bestFit="1" customWidth="1"/>
    <col min="8965" max="8965" width="11.5703125" bestFit="1" customWidth="1"/>
    <col min="8966" max="8966" width="14.140625" bestFit="1" customWidth="1"/>
    <col min="8967" max="8967" width="14.42578125" bestFit="1" customWidth="1"/>
    <col min="8968" max="8968" width="15.85546875" bestFit="1" customWidth="1"/>
    <col min="8969" max="8969" width="12.7109375" bestFit="1" customWidth="1"/>
    <col min="9218" max="9218" width="28.85546875" bestFit="1" customWidth="1"/>
    <col min="9219" max="9219" width="38.85546875" bestFit="1" customWidth="1"/>
    <col min="9220" max="9220" width="13.7109375" bestFit="1" customWidth="1"/>
    <col min="9221" max="9221" width="11.5703125" bestFit="1" customWidth="1"/>
    <col min="9222" max="9222" width="14.140625" bestFit="1" customWidth="1"/>
    <col min="9223" max="9223" width="14.42578125" bestFit="1" customWidth="1"/>
    <col min="9224" max="9224" width="15.85546875" bestFit="1" customWidth="1"/>
    <col min="9225" max="9225" width="12.7109375" bestFit="1" customWidth="1"/>
    <col min="9474" max="9474" width="28.85546875" bestFit="1" customWidth="1"/>
    <col min="9475" max="9475" width="38.85546875" bestFit="1" customWidth="1"/>
    <col min="9476" max="9476" width="13.7109375" bestFit="1" customWidth="1"/>
    <col min="9477" max="9477" width="11.5703125" bestFit="1" customWidth="1"/>
    <col min="9478" max="9478" width="14.140625" bestFit="1" customWidth="1"/>
    <col min="9479" max="9479" width="14.42578125" bestFit="1" customWidth="1"/>
    <col min="9480" max="9480" width="15.85546875" bestFit="1" customWidth="1"/>
    <col min="9481" max="9481" width="12.7109375" bestFit="1" customWidth="1"/>
    <col min="9730" max="9730" width="28.85546875" bestFit="1" customWidth="1"/>
    <col min="9731" max="9731" width="38.85546875" bestFit="1" customWidth="1"/>
    <col min="9732" max="9732" width="13.7109375" bestFit="1" customWidth="1"/>
    <col min="9733" max="9733" width="11.5703125" bestFit="1" customWidth="1"/>
    <col min="9734" max="9734" width="14.140625" bestFit="1" customWidth="1"/>
    <col min="9735" max="9735" width="14.42578125" bestFit="1" customWidth="1"/>
    <col min="9736" max="9736" width="15.85546875" bestFit="1" customWidth="1"/>
    <col min="9737" max="9737" width="12.7109375" bestFit="1" customWidth="1"/>
    <col min="9986" max="9986" width="28.85546875" bestFit="1" customWidth="1"/>
    <col min="9987" max="9987" width="38.85546875" bestFit="1" customWidth="1"/>
    <col min="9988" max="9988" width="13.7109375" bestFit="1" customWidth="1"/>
    <col min="9989" max="9989" width="11.5703125" bestFit="1" customWidth="1"/>
    <col min="9990" max="9990" width="14.140625" bestFit="1" customWidth="1"/>
    <col min="9991" max="9991" width="14.42578125" bestFit="1" customWidth="1"/>
    <col min="9992" max="9992" width="15.85546875" bestFit="1" customWidth="1"/>
    <col min="9993" max="9993" width="12.7109375" bestFit="1" customWidth="1"/>
    <col min="10242" max="10242" width="28.85546875" bestFit="1" customWidth="1"/>
    <col min="10243" max="10243" width="38.85546875" bestFit="1" customWidth="1"/>
    <col min="10244" max="10244" width="13.7109375" bestFit="1" customWidth="1"/>
    <col min="10245" max="10245" width="11.5703125" bestFit="1" customWidth="1"/>
    <col min="10246" max="10246" width="14.140625" bestFit="1" customWidth="1"/>
    <col min="10247" max="10247" width="14.42578125" bestFit="1" customWidth="1"/>
    <col min="10248" max="10248" width="15.85546875" bestFit="1" customWidth="1"/>
    <col min="10249" max="10249" width="12.7109375" bestFit="1" customWidth="1"/>
    <col min="10498" max="10498" width="28.85546875" bestFit="1" customWidth="1"/>
    <col min="10499" max="10499" width="38.85546875" bestFit="1" customWidth="1"/>
    <col min="10500" max="10500" width="13.7109375" bestFit="1" customWidth="1"/>
    <col min="10501" max="10501" width="11.5703125" bestFit="1" customWidth="1"/>
    <col min="10502" max="10502" width="14.140625" bestFit="1" customWidth="1"/>
    <col min="10503" max="10503" width="14.42578125" bestFit="1" customWidth="1"/>
    <col min="10504" max="10504" width="15.85546875" bestFit="1" customWidth="1"/>
    <col min="10505" max="10505" width="12.7109375" bestFit="1" customWidth="1"/>
    <col min="10754" max="10754" width="28.85546875" bestFit="1" customWidth="1"/>
    <col min="10755" max="10755" width="38.85546875" bestFit="1" customWidth="1"/>
    <col min="10756" max="10756" width="13.7109375" bestFit="1" customWidth="1"/>
    <col min="10757" max="10757" width="11.5703125" bestFit="1" customWidth="1"/>
    <col min="10758" max="10758" width="14.140625" bestFit="1" customWidth="1"/>
    <col min="10759" max="10759" width="14.42578125" bestFit="1" customWidth="1"/>
    <col min="10760" max="10760" width="15.85546875" bestFit="1" customWidth="1"/>
    <col min="10761" max="10761" width="12.7109375" bestFit="1" customWidth="1"/>
    <col min="11010" max="11010" width="28.85546875" bestFit="1" customWidth="1"/>
    <col min="11011" max="11011" width="38.85546875" bestFit="1" customWidth="1"/>
    <col min="11012" max="11012" width="13.7109375" bestFit="1" customWidth="1"/>
    <col min="11013" max="11013" width="11.5703125" bestFit="1" customWidth="1"/>
    <col min="11014" max="11014" width="14.140625" bestFit="1" customWidth="1"/>
    <col min="11015" max="11015" width="14.42578125" bestFit="1" customWidth="1"/>
    <col min="11016" max="11016" width="15.85546875" bestFit="1" customWidth="1"/>
    <col min="11017" max="11017" width="12.7109375" bestFit="1" customWidth="1"/>
    <col min="11266" max="11266" width="28.85546875" bestFit="1" customWidth="1"/>
    <col min="11267" max="11267" width="38.85546875" bestFit="1" customWidth="1"/>
    <col min="11268" max="11268" width="13.7109375" bestFit="1" customWidth="1"/>
    <col min="11269" max="11269" width="11.5703125" bestFit="1" customWidth="1"/>
    <col min="11270" max="11270" width="14.140625" bestFit="1" customWidth="1"/>
    <col min="11271" max="11271" width="14.42578125" bestFit="1" customWidth="1"/>
    <col min="11272" max="11272" width="15.85546875" bestFit="1" customWidth="1"/>
    <col min="11273" max="11273" width="12.7109375" bestFit="1" customWidth="1"/>
    <col min="11522" max="11522" width="28.85546875" bestFit="1" customWidth="1"/>
    <col min="11523" max="11523" width="38.85546875" bestFit="1" customWidth="1"/>
    <col min="11524" max="11524" width="13.7109375" bestFit="1" customWidth="1"/>
    <col min="11525" max="11525" width="11.5703125" bestFit="1" customWidth="1"/>
    <col min="11526" max="11526" width="14.140625" bestFit="1" customWidth="1"/>
    <col min="11527" max="11527" width="14.42578125" bestFit="1" customWidth="1"/>
    <col min="11528" max="11528" width="15.85546875" bestFit="1" customWidth="1"/>
    <col min="11529" max="11529" width="12.7109375" bestFit="1" customWidth="1"/>
    <col min="11778" max="11778" width="28.85546875" bestFit="1" customWidth="1"/>
    <col min="11779" max="11779" width="38.85546875" bestFit="1" customWidth="1"/>
    <col min="11780" max="11780" width="13.7109375" bestFit="1" customWidth="1"/>
    <col min="11781" max="11781" width="11.5703125" bestFit="1" customWidth="1"/>
    <col min="11782" max="11782" width="14.140625" bestFit="1" customWidth="1"/>
    <col min="11783" max="11783" width="14.42578125" bestFit="1" customWidth="1"/>
    <col min="11784" max="11784" width="15.85546875" bestFit="1" customWidth="1"/>
    <col min="11785" max="11785" width="12.7109375" bestFit="1" customWidth="1"/>
    <col min="12034" max="12034" width="28.85546875" bestFit="1" customWidth="1"/>
    <col min="12035" max="12035" width="38.85546875" bestFit="1" customWidth="1"/>
    <col min="12036" max="12036" width="13.7109375" bestFit="1" customWidth="1"/>
    <col min="12037" max="12037" width="11.5703125" bestFit="1" customWidth="1"/>
    <col min="12038" max="12038" width="14.140625" bestFit="1" customWidth="1"/>
    <col min="12039" max="12039" width="14.42578125" bestFit="1" customWidth="1"/>
    <col min="12040" max="12040" width="15.85546875" bestFit="1" customWidth="1"/>
    <col min="12041" max="12041" width="12.7109375" bestFit="1" customWidth="1"/>
    <col min="12290" max="12290" width="28.85546875" bestFit="1" customWidth="1"/>
    <col min="12291" max="12291" width="38.85546875" bestFit="1" customWidth="1"/>
    <col min="12292" max="12292" width="13.7109375" bestFit="1" customWidth="1"/>
    <col min="12293" max="12293" width="11.5703125" bestFit="1" customWidth="1"/>
    <col min="12294" max="12294" width="14.140625" bestFit="1" customWidth="1"/>
    <col min="12295" max="12295" width="14.42578125" bestFit="1" customWidth="1"/>
    <col min="12296" max="12296" width="15.85546875" bestFit="1" customWidth="1"/>
    <col min="12297" max="12297" width="12.7109375" bestFit="1" customWidth="1"/>
    <col min="12546" max="12546" width="28.85546875" bestFit="1" customWidth="1"/>
    <col min="12547" max="12547" width="38.85546875" bestFit="1" customWidth="1"/>
    <col min="12548" max="12548" width="13.7109375" bestFit="1" customWidth="1"/>
    <col min="12549" max="12549" width="11.5703125" bestFit="1" customWidth="1"/>
    <col min="12550" max="12550" width="14.140625" bestFit="1" customWidth="1"/>
    <col min="12551" max="12551" width="14.42578125" bestFit="1" customWidth="1"/>
    <col min="12552" max="12552" width="15.85546875" bestFit="1" customWidth="1"/>
    <col min="12553" max="12553" width="12.7109375" bestFit="1" customWidth="1"/>
    <col min="12802" max="12802" width="28.85546875" bestFit="1" customWidth="1"/>
    <col min="12803" max="12803" width="38.85546875" bestFit="1" customWidth="1"/>
    <col min="12804" max="12804" width="13.7109375" bestFit="1" customWidth="1"/>
    <col min="12805" max="12805" width="11.5703125" bestFit="1" customWidth="1"/>
    <col min="12806" max="12806" width="14.140625" bestFit="1" customWidth="1"/>
    <col min="12807" max="12807" width="14.42578125" bestFit="1" customWidth="1"/>
    <col min="12808" max="12808" width="15.85546875" bestFit="1" customWidth="1"/>
    <col min="12809" max="12809" width="12.7109375" bestFit="1" customWidth="1"/>
    <col min="13058" max="13058" width="28.85546875" bestFit="1" customWidth="1"/>
    <col min="13059" max="13059" width="38.85546875" bestFit="1" customWidth="1"/>
    <col min="13060" max="13060" width="13.7109375" bestFit="1" customWidth="1"/>
    <col min="13061" max="13061" width="11.5703125" bestFit="1" customWidth="1"/>
    <col min="13062" max="13062" width="14.140625" bestFit="1" customWidth="1"/>
    <col min="13063" max="13063" width="14.42578125" bestFit="1" customWidth="1"/>
    <col min="13064" max="13064" width="15.85546875" bestFit="1" customWidth="1"/>
    <col min="13065" max="13065" width="12.7109375" bestFit="1" customWidth="1"/>
    <col min="13314" max="13314" width="28.85546875" bestFit="1" customWidth="1"/>
    <col min="13315" max="13315" width="38.85546875" bestFit="1" customWidth="1"/>
    <col min="13316" max="13316" width="13.7109375" bestFit="1" customWidth="1"/>
    <col min="13317" max="13317" width="11.5703125" bestFit="1" customWidth="1"/>
    <col min="13318" max="13318" width="14.140625" bestFit="1" customWidth="1"/>
    <col min="13319" max="13319" width="14.42578125" bestFit="1" customWidth="1"/>
    <col min="13320" max="13320" width="15.85546875" bestFit="1" customWidth="1"/>
    <col min="13321" max="13321" width="12.7109375" bestFit="1" customWidth="1"/>
    <col min="13570" max="13570" width="28.85546875" bestFit="1" customWidth="1"/>
    <col min="13571" max="13571" width="38.85546875" bestFit="1" customWidth="1"/>
    <col min="13572" max="13572" width="13.7109375" bestFit="1" customWidth="1"/>
    <col min="13573" max="13573" width="11.5703125" bestFit="1" customWidth="1"/>
    <col min="13574" max="13574" width="14.140625" bestFit="1" customWidth="1"/>
    <col min="13575" max="13575" width="14.42578125" bestFit="1" customWidth="1"/>
    <col min="13576" max="13576" width="15.85546875" bestFit="1" customWidth="1"/>
    <col min="13577" max="13577" width="12.7109375" bestFit="1" customWidth="1"/>
    <col min="13826" max="13826" width="28.85546875" bestFit="1" customWidth="1"/>
    <col min="13827" max="13827" width="38.85546875" bestFit="1" customWidth="1"/>
    <col min="13828" max="13828" width="13.7109375" bestFit="1" customWidth="1"/>
    <col min="13829" max="13829" width="11.5703125" bestFit="1" customWidth="1"/>
    <col min="13830" max="13830" width="14.140625" bestFit="1" customWidth="1"/>
    <col min="13831" max="13831" width="14.42578125" bestFit="1" customWidth="1"/>
    <col min="13832" max="13832" width="15.85546875" bestFit="1" customWidth="1"/>
    <col min="13833" max="13833" width="12.7109375" bestFit="1" customWidth="1"/>
    <col min="14082" max="14082" width="28.85546875" bestFit="1" customWidth="1"/>
    <col min="14083" max="14083" width="38.85546875" bestFit="1" customWidth="1"/>
    <col min="14084" max="14084" width="13.7109375" bestFit="1" customWidth="1"/>
    <col min="14085" max="14085" width="11.5703125" bestFit="1" customWidth="1"/>
    <col min="14086" max="14086" width="14.140625" bestFit="1" customWidth="1"/>
    <col min="14087" max="14087" width="14.42578125" bestFit="1" customWidth="1"/>
    <col min="14088" max="14088" width="15.85546875" bestFit="1" customWidth="1"/>
    <col min="14089" max="14089" width="12.7109375" bestFit="1" customWidth="1"/>
    <col min="14338" max="14338" width="28.85546875" bestFit="1" customWidth="1"/>
    <col min="14339" max="14339" width="38.85546875" bestFit="1" customWidth="1"/>
    <col min="14340" max="14340" width="13.7109375" bestFit="1" customWidth="1"/>
    <col min="14341" max="14341" width="11.5703125" bestFit="1" customWidth="1"/>
    <col min="14342" max="14342" width="14.140625" bestFit="1" customWidth="1"/>
    <col min="14343" max="14343" width="14.42578125" bestFit="1" customWidth="1"/>
    <col min="14344" max="14344" width="15.85546875" bestFit="1" customWidth="1"/>
    <col min="14345" max="14345" width="12.7109375" bestFit="1" customWidth="1"/>
    <col min="14594" max="14594" width="28.85546875" bestFit="1" customWidth="1"/>
    <col min="14595" max="14595" width="38.85546875" bestFit="1" customWidth="1"/>
    <col min="14596" max="14596" width="13.7109375" bestFit="1" customWidth="1"/>
    <col min="14597" max="14597" width="11.5703125" bestFit="1" customWidth="1"/>
    <col min="14598" max="14598" width="14.140625" bestFit="1" customWidth="1"/>
    <col min="14599" max="14599" width="14.42578125" bestFit="1" customWidth="1"/>
    <col min="14600" max="14600" width="15.85546875" bestFit="1" customWidth="1"/>
    <col min="14601" max="14601" width="12.7109375" bestFit="1" customWidth="1"/>
    <col min="14850" max="14850" width="28.85546875" bestFit="1" customWidth="1"/>
    <col min="14851" max="14851" width="38.85546875" bestFit="1" customWidth="1"/>
    <col min="14852" max="14852" width="13.7109375" bestFit="1" customWidth="1"/>
    <col min="14853" max="14853" width="11.5703125" bestFit="1" customWidth="1"/>
    <col min="14854" max="14854" width="14.140625" bestFit="1" customWidth="1"/>
    <col min="14855" max="14855" width="14.42578125" bestFit="1" customWidth="1"/>
    <col min="14856" max="14856" width="15.85546875" bestFit="1" customWidth="1"/>
    <col min="14857" max="14857" width="12.7109375" bestFit="1" customWidth="1"/>
    <col min="15106" max="15106" width="28.85546875" bestFit="1" customWidth="1"/>
    <col min="15107" max="15107" width="38.85546875" bestFit="1" customWidth="1"/>
    <col min="15108" max="15108" width="13.7109375" bestFit="1" customWidth="1"/>
    <col min="15109" max="15109" width="11.5703125" bestFit="1" customWidth="1"/>
    <col min="15110" max="15110" width="14.140625" bestFit="1" customWidth="1"/>
    <col min="15111" max="15111" width="14.42578125" bestFit="1" customWidth="1"/>
    <col min="15112" max="15112" width="15.85546875" bestFit="1" customWidth="1"/>
    <col min="15113" max="15113" width="12.7109375" bestFit="1" customWidth="1"/>
    <col min="15362" max="15362" width="28.85546875" bestFit="1" customWidth="1"/>
    <col min="15363" max="15363" width="38.85546875" bestFit="1" customWidth="1"/>
    <col min="15364" max="15364" width="13.7109375" bestFit="1" customWidth="1"/>
    <col min="15365" max="15365" width="11.5703125" bestFit="1" customWidth="1"/>
    <col min="15366" max="15366" width="14.140625" bestFit="1" customWidth="1"/>
    <col min="15367" max="15367" width="14.42578125" bestFit="1" customWidth="1"/>
    <col min="15368" max="15368" width="15.85546875" bestFit="1" customWidth="1"/>
    <col min="15369" max="15369" width="12.7109375" bestFit="1" customWidth="1"/>
    <col min="15618" max="15618" width="28.85546875" bestFit="1" customWidth="1"/>
    <col min="15619" max="15619" width="38.85546875" bestFit="1" customWidth="1"/>
    <col min="15620" max="15620" width="13.7109375" bestFit="1" customWidth="1"/>
    <col min="15621" max="15621" width="11.5703125" bestFit="1" customWidth="1"/>
    <col min="15622" max="15622" width="14.140625" bestFit="1" customWidth="1"/>
    <col min="15623" max="15623" width="14.42578125" bestFit="1" customWidth="1"/>
    <col min="15624" max="15624" width="15.85546875" bestFit="1" customWidth="1"/>
    <col min="15625" max="15625" width="12.7109375" bestFit="1" customWidth="1"/>
    <col min="15874" max="15874" width="28.85546875" bestFit="1" customWidth="1"/>
    <col min="15875" max="15875" width="38.85546875" bestFit="1" customWidth="1"/>
    <col min="15876" max="15876" width="13.7109375" bestFit="1" customWidth="1"/>
    <col min="15877" max="15877" width="11.5703125" bestFit="1" customWidth="1"/>
    <col min="15878" max="15878" width="14.140625" bestFit="1" customWidth="1"/>
    <col min="15879" max="15879" width="14.42578125" bestFit="1" customWidth="1"/>
    <col min="15880" max="15880" width="15.85546875" bestFit="1" customWidth="1"/>
    <col min="15881" max="15881" width="12.7109375" bestFit="1" customWidth="1"/>
    <col min="16130" max="16130" width="28.85546875" bestFit="1" customWidth="1"/>
    <col min="16131" max="16131" width="38.85546875" bestFit="1" customWidth="1"/>
    <col min="16132" max="16132" width="13.7109375" bestFit="1" customWidth="1"/>
    <col min="16133" max="16133" width="11.5703125" bestFit="1" customWidth="1"/>
    <col min="16134" max="16134" width="14.140625" bestFit="1" customWidth="1"/>
    <col min="16135" max="16135" width="14.42578125" bestFit="1" customWidth="1"/>
    <col min="16136" max="16136" width="15.85546875" bestFit="1" customWidth="1"/>
    <col min="16137" max="16137" width="12.7109375" bestFit="1" customWidth="1"/>
  </cols>
  <sheetData>
    <row r="1" spans="1:10" x14ac:dyDescent="0.25">
      <c r="A1" s="28" t="s">
        <v>59</v>
      </c>
      <c r="B1" s="28"/>
      <c r="C1" s="28" t="s">
        <v>60</v>
      </c>
      <c r="D1" s="28" t="s">
        <v>61</v>
      </c>
      <c r="E1" s="28" t="s">
        <v>62</v>
      </c>
      <c r="F1" s="28" t="s">
        <v>63</v>
      </c>
      <c r="G1" s="28" t="s">
        <v>64</v>
      </c>
      <c r="H1" s="28" t="s">
        <v>65</v>
      </c>
      <c r="I1" s="28" t="s">
        <v>66</v>
      </c>
      <c r="J1" s="28" t="s">
        <v>133</v>
      </c>
    </row>
    <row r="2" spans="1:10" x14ac:dyDescent="0.25">
      <c r="A2" s="29" t="s">
        <v>67</v>
      </c>
      <c r="B2" s="30"/>
      <c r="C2" s="30" t="s">
        <v>68</v>
      </c>
      <c r="D2" s="31">
        <v>31180404.059999999</v>
      </c>
      <c r="E2" s="32">
        <v>0</v>
      </c>
      <c r="F2" s="32">
        <v>0</v>
      </c>
      <c r="G2" s="31">
        <v>9930853.3300000001</v>
      </c>
      <c r="H2" s="31">
        <v>9930853.3300000001</v>
      </c>
      <c r="I2" s="31">
        <v>21249550.73</v>
      </c>
      <c r="J2" s="40"/>
    </row>
    <row r="3" spans="1:10" x14ac:dyDescent="0.25">
      <c r="A3" s="29" t="s">
        <v>69</v>
      </c>
      <c r="B3" s="30"/>
      <c r="C3" s="30" t="s">
        <v>70</v>
      </c>
      <c r="D3" s="31">
        <v>11704800</v>
      </c>
      <c r="E3" s="32">
        <v>0</v>
      </c>
      <c r="F3" s="32">
        <v>0</v>
      </c>
      <c r="G3" s="31">
        <v>3742395.4</v>
      </c>
      <c r="H3" s="31">
        <v>3742395.4</v>
      </c>
      <c r="I3" s="31">
        <v>7962404.5999999996</v>
      </c>
      <c r="J3" s="40"/>
    </row>
    <row r="4" spans="1:10" x14ac:dyDescent="0.25">
      <c r="A4" s="29" t="s">
        <v>71</v>
      </c>
      <c r="B4" s="30"/>
      <c r="C4" s="30" t="s">
        <v>72</v>
      </c>
      <c r="D4" s="31">
        <v>12630401.460000001</v>
      </c>
      <c r="E4" s="32">
        <v>0</v>
      </c>
      <c r="F4" s="32">
        <v>0</v>
      </c>
      <c r="G4" s="31">
        <v>3994789.33</v>
      </c>
      <c r="H4" s="31">
        <v>3994789.33</v>
      </c>
      <c r="I4" s="31">
        <v>8635612.1300000008</v>
      </c>
      <c r="J4" s="40"/>
    </row>
    <row r="5" spans="1:10" x14ac:dyDescent="0.25">
      <c r="A5" s="29" t="s">
        <v>73</v>
      </c>
      <c r="B5" s="30"/>
      <c r="C5" s="30" t="s">
        <v>74</v>
      </c>
      <c r="D5" s="31">
        <v>5616723.9000000004</v>
      </c>
      <c r="E5" s="32">
        <v>0</v>
      </c>
      <c r="F5" s="32">
        <v>0</v>
      </c>
      <c r="G5" s="31">
        <v>392228.67</v>
      </c>
      <c r="H5" s="31">
        <v>392228.67</v>
      </c>
      <c r="I5" s="31">
        <v>5224495.2300000004</v>
      </c>
      <c r="J5" s="40"/>
    </row>
    <row r="6" spans="1:10" x14ac:dyDescent="0.25">
      <c r="A6" s="29" t="s">
        <v>75</v>
      </c>
      <c r="B6" s="30"/>
      <c r="C6" s="30" t="s">
        <v>76</v>
      </c>
      <c r="D6" s="31">
        <v>4719923.93</v>
      </c>
      <c r="E6" s="32">
        <v>0</v>
      </c>
      <c r="F6" s="32">
        <v>0</v>
      </c>
      <c r="G6" s="31">
        <v>4708627.46</v>
      </c>
      <c r="H6" s="31">
        <v>4708627.46</v>
      </c>
      <c r="I6" s="31">
        <v>11296.47</v>
      </c>
      <c r="J6" s="40"/>
    </row>
    <row r="7" spans="1:10" x14ac:dyDescent="0.25">
      <c r="A7" s="29" t="s">
        <v>77</v>
      </c>
      <c r="B7" s="30"/>
      <c r="C7" s="30" t="s">
        <v>78</v>
      </c>
      <c r="D7" s="31">
        <v>7167853.5</v>
      </c>
      <c r="E7" s="32">
        <v>0</v>
      </c>
      <c r="F7" s="32">
        <v>0</v>
      </c>
      <c r="G7" s="31">
        <v>2288946.85</v>
      </c>
      <c r="H7" s="31">
        <v>2288946.85</v>
      </c>
      <c r="I7" s="31">
        <v>4878906.6500000004</v>
      </c>
      <c r="J7" s="40"/>
    </row>
    <row r="8" spans="1:10" x14ac:dyDescent="0.25">
      <c r="A8" s="29" t="s">
        <v>79</v>
      </c>
      <c r="B8" s="30"/>
      <c r="C8" s="30" t="s">
        <v>80</v>
      </c>
      <c r="D8" s="31">
        <v>6461016.5700000003</v>
      </c>
      <c r="E8" s="31">
        <v>446846.6</v>
      </c>
      <c r="F8" s="32">
        <v>0</v>
      </c>
      <c r="G8" s="31">
        <v>2456697.73</v>
      </c>
      <c r="H8" s="31">
        <v>2456697.73</v>
      </c>
      <c r="I8" s="31">
        <v>3557472.24</v>
      </c>
      <c r="J8" s="40"/>
    </row>
    <row r="9" spans="1:10" x14ac:dyDescent="0.25">
      <c r="A9" s="29" t="s">
        <v>81</v>
      </c>
      <c r="B9" s="30"/>
      <c r="C9" s="30" t="s">
        <v>82</v>
      </c>
      <c r="D9" s="31">
        <v>1011050.74</v>
      </c>
      <c r="E9" s="31">
        <v>72383.360000000001</v>
      </c>
      <c r="F9" s="32">
        <v>0</v>
      </c>
      <c r="G9" s="31">
        <v>363180.44</v>
      </c>
      <c r="H9" s="31">
        <v>363180.44</v>
      </c>
      <c r="I9" s="31">
        <v>575486.93999999994</v>
      </c>
      <c r="J9" s="40"/>
    </row>
    <row r="10" spans="1:10" x14ac:dyDescent="0.25">
      <c r="A10" s="29" t="s">
        <v>83</v>
      </c>
      <c r="B10" s="30"/>
      <c r="C10" s="30" t="s">
        <v>84</v>
      </c>
      <c r="D10" s="31">
        <v>3370169.15</v>
      </c>
      <c r="E10" s="31">
        <v>241277.86</v>
      </c>
      <c r="F10" s="32">
        <v>0</v>
      </c>
      <c r="G10" s="31">
        <v>1210601.43</v>
      </c>
      <c r="H10" s="31">
        <v>1210601.43</v>
      </c>
      <c r="I10" s="31">
        <v>1918289.86</v>
      </c>
      <c r="J10" s="40"/>
    </row>
    <row r="11" spans="1:10" x14ac:dyDescent="0.25">
      <c r="A11" s="29" t="s">
        <v>85</v>
      </c>
      <c r="B11" s="30"/>
      <c r="C11" s="30" t="s">
        <v>86</v>
      </c>
      <c r="D11" s="31">
        <v>168508.46</v>
      </c>
      <c r="E11" s="31">
        <v>12063.89</v>
      </c>
      <c r="F11" s="32">
        <v>0</v>
      </c>
      <c r="G11" s="31">
        <v>60530.07</v>
      </c>
      <c r="H11" s="31">
        <v>60530.07</v>
      </c>
      <c r="I11" s="31">
        <v>95914.5</v>
      </c>
      <c r="J11" s="40"/>
    </row>
    <row r="12" spans="1:10" x14ac:dyDescent="0.25">
      <c r="A12" s="29" t="s">
        <v>87</v>
      </c>
      <c r="B12" s="30"/>
      <c r="C12" s="30" t="s">
        <v>88</v>
      </c>
      <c r="D12" s="31">
        <v>3204628.55</v>
      </c>
      <c r="E12" s="31">
        <v>245138.31</v>
      </c>
      <c r="F12" s="32">
        <v>0</v>
      </c>
      <c r="G12" s="31">
        <v>1007874.8</v>
      </c>
      <c r="H12" s="31">
        <v>1007874.8</v>
      </c>
      <c r="I12" s="31">
        <v>1951615.44</v>
      </c>
      <c r="J12" s="40"/>
    </row>
    <row r="13" spans="1:10" x14ac:dyDescent="0.25">
      <c r="A13" s="29" t="s">
        <v>89</v>
      </c>
      <c r="B13" s="30"/>
      <c r="C13" s="30" t="s">
        <v>90</v>
      </c>
      <c r="D13" s="31">
        <v>1011050.74</v>
      </c>
      <c r="E13" s="31">
        <v>72383.360000000001</v>
      </c>
      <c r="F13" s="32">
        <v>0</v>
      </c>
      <c r="G13" s="31">
        <v>363180.44</v>
      </c>
      <c r="H13" s="31">
        <v>363180.44</v>
      </c>
      <c r="I13" s="31">
        <v>575486.93999999994</v>
      </c>
      <c r="J13" s="40"/>
    </row>
    <row r="14" spans="1:10" x14ac:dyDescent="0.25">
      <c r="A14" s="29" t="s">
        <v>91</v>
      </c>
      <c r="B14" s="30"/>
      <c r="C14" s="30" t="s">
        <v>92</v>
      </c>
      <c r="D14" s="31">
        <v>2022101.49</v>
      </c>
      <c r="E14" s="31">
        <v>144766.72</v>
      </c>
      <c r="F14" s="32">
        <v>0</v>
      </c>
      <c r="G14" s="31">
        <v>726360.85</v>
      </c>
      <c r="H14" s="31">
        <v>726360.85</v>
      </c>
      <c r="I14" s="31">
        <v>1150973.92</v>
      </c>
      <c r="J14" s="40"/>
    </row>
    <row r="15" spans="1:10" x14ac:dyDescent="0.25">
      <c r="A15" s="29" t="s">
        <v>93</v>
      </c>
      <c r="B15" s="30"/>
      <c r="C15" s="30" t="s">
        <v>94</v>
      </c>
      <c r="D15" s="31">
        <v>168508.46</v>
      </c>
      <c r="E15" s="31">
        <v>12063.89</v>
      </c>
      <c r="F15" s="32">
        <v>0</v>
      </c>
      <c r="G15" s="31">
        <v>60530.07</v>
      </c>
      <c r="H15" s="31">
        <v>60530.07</v>
      </c>
      <c r="I15" s="31">
        <v>95914.5</v>
      </c>
      <c r="J15" s="40"/>
    </row>
    <row r="16" spans="1:10" x14ac:dyDescent="0.25">
      <c r="A16" s="29" t="s">
        <v>95</v>
      </c>
      <c r="B16" s="30"/>
      <c r="C16" s="30" t="s">
        <v>96</v>
      </c>
      <c r="D16" s="31">
        <v>3592600.31</v>
      </c>
      <c r="E16" s="31">
        <v>257202.2</v>
      </c>
      <c r="F16" s="32">
        <v>0</v>
      </c>
      <c r="G16" s="31">
        <v>1057474.94</v>
      </c>
      <c r="H16" s="31">
        <v>1057474.94</v>
      </c>
      <c r="I16" s="31">
        <v>2277923.17</v>
      </c>
      <c r="J16" s="40"/>
    </row>
    <row r="17" spans="1:10" x14ac:dyDescent="0.25">
      <c r="A17" s="33" t="s">
        <v>22</v>
      </c>
      <c r="B17" s="34" t="s">
        <v>22</v>
      </c>
      <c r="C17" s="30"/>
      <c r="D17" s="35">
        <f t="shared" ref="D17:I17" si="0">SUM(D2:D16)</f>
        <v>94029741.319999963</v>
      </c>
      <c r="E17" s="36">
        <f t="shared" si="0"/>
        <v>1504126.19</v>
      </c>
      <c r="F17" s="36">
        <f t="shared" si="0"/>
        <v>0</v>
      </c>
      <c r="G17" s="36">
        <f t="shared" si="0"/>
        <v>32364271.810000014</v>
      </c>
      <c r="H17" s="36">
        <f t="shared" si="0"/>
        <v>32364271.810000014</v>
      </c>
      <c r="I17" s="36">
        <f t="shared" si="0"/>
        <v>60161343.319999993</v>
      </c>
      <c r="J17" s="40"/>
    </row>
    <row r="18" spans="1:10" x14ac:dyDescent="0.25">
      <c r="A18" s="29" t="s">
        <v>97</v>
      </c>
      <c r="B18" s="30"/>
      <c r="C18" s="30" t="s">
        <v>98</v>
      </c>
      <c r="D18" s="31">
        <v>10000</v>
      </c>
      <c r="E18" s="32">
        <v>0</v>
      </c>
      <c r="F18" s="32">
        <v>0</v>
      </c>
      <c r="G18" s="31">
        <v>5950</v>
      </c>
      <c r="H18" s="31">
        <v>5950</v>
      </c>
      <c r="I18" s="31">
        <v>4050</v>
      </c>
      <c r="J18" s="40"/>
    </row>
    <row r="19" spans="1:10" x14ac:dyDescent="0.25">
      <c r="A19" s="29" t="s">
        <v>99</v>
      </c>
      <c r="B19" s="30"/>
      <c r="C19" s="30" t="s">
        <v>100</v>
      </c>
      <c r="D19" s="31">
        <v>20000</v>
      </c>
      <c r="E19" s="32">
        <v>0</v>
      </c>
      <c r="F19" s="32">
        <v>0</v>
      </c>
      <c r="G19" s="32">
        <v>0</v>
      </c>
      <c r="H19" s="32">
        <v>0</v>
      </c>
      <c r="I19" s="31">
        <v>20000</v>
      </c>
      <c r="J19" s="40"/>
    </row>
    <row r="20" spans="1:10" x14ac:dyDescent="0.25">
      <c r="A20" s="29" t="s">
        <v>101</v>
      </c>
      <c r="B20" s="30"/>
      <c r="C20" s="30" t="s">
        <v>102</v>
      </c>
      <c r="D20" s="31">
        <v>120000</v>
      </c>
      <c r="E20" s="31">
        <v>64200</v>
      </c>
      <c r="F20" s="32">
        <v>0</v>
      </c>
      <c r="G20" s="31">
        <v>32550</v>
      </c>
      <c r="H20" s="31">
        <v>32550</v>
      </c>
      <c r="I20" s="31">
        <v>23250</v>
      </c>
      <c r="J20" s="40"/>
    </row>
    <row r="21" spans="1:10" x14ac:dyDescent="0.25">
      <c r="A21" s="29" t="s">
        <v>103</v>
      </c>
      <c r="B21" s="30"/>
      <c r="C21" s="30" t="s">
        <v>104</v>
      </c>
      <c r="D21" s="31">
        <v>20000</v>
      </c>
      <c r="E21" s="32">
        <v>0</v>
      </c>
      <c r="F21" s="32">
        <v>0</v>
      </c>
      <c r="G21" s="32">
        <v>0</v>
      </c>
      <c r="H21" s="32">
        <v>0</v>
      </c>
      <c r="I21" s="31">
        <v>20000</v>
      </c>
      <c r="J21" s="40"/>
    </row>
    <row r="22" spans="1:10" x14ac:dyDescent="0.25">
      <c r="A22" s="29" t="s">
        <v>105</v>
      </c>
      <c r="B22" s="30"/>
      <c r="C22" s="30" t="s">
        <v>102</v>
      </c>
      <c r="D22" s="31">
        <v>200000</v>
      </c>
      <c r="E22" s="32">
        <v>0</v>
      </c>
      <c r="F22" s="32">
        <v>0</v>
      </c>
      <c r="G22" s="31">
        <v>181100</v>
      </c>
      <c r="H22" s="31">
        <v>181100</v>
      </c>
      <c r="I22" s="31">
        <v>18900</v>
      </c>
      <c r="J22" s="40"/>
    </row>
    <row r="23" spans="1:10" ht="75" x14ac:dyDescent="0.25">
      <c r="A23" s="33" t="s">
        <v>106</v>
      </c>
      <c r="B23" s="34" t="s">
        <v>25</v>
      </c>
      <c r="C23" s="30"/>
      <c r="D23" s="35">
        <f t="shared" ref="D23:I23" si="1">SUM(D18:D22)</f>
        <v>370000</v>
      </c>
      <c r="E23" s="36">
        <f t="shared" si="1"/>
        <v>64200</v>
      </c>
      <c r="F23" s="36">
        <f t="shared" si="1"/>
        <v>0</v>
      </c>
      <c r="G23" s="36">
        <f t="shared" si="1"/>
        <v>219600</v>
      </c>
      <c r="H23" s="36">
        <f t="shared" si="1"/>
        <v>219600</v>
      </c>
      <c r="I23" s="36">
        <f t="shared" si="1"/>
        <v>86200</v>
      </c>
      <c r="J23" s="40"/>
    </row>
    <row r="24" spans="1:10" x14ac:dyDescent="0.25">
      <c r="A24" s="29" t="s">
        <v>107</v>
      </c>
      <c r="B24" s="30"/>
      <c r="C24" s="30" t="s">
        <v>108</v>
      </c>
      <c r="D24" s="31">
        <v>10000</v>
      </c>
      <c r="E24" s="32">
        <v>0</v>
      </c>
      <c r="F24" s="32">
        <v>0</v>
      </c>
      <c r="G24" s="32">
        <v>0</v>
      </c>
      <c r="H24" s="32">
        <v>0</v>
      </c>
      <c r="I24" s="31">
        <v>10000</v>
      </c>
      <c r="J24" s="40"/>
    </row>
    <row r="25" spans="1:10" x14ac:dyDescent="0.25">
      <c r="A25" s="29" t="s">
        <v>109</v>
      </c>
      <c r="B25" s="30"/>
      <c r="C25" s="30" t="s">
        <v>100</v>
      </c>
      <c r="D25" s="31">
        <v>20000</v>
      </c>
      <c r="E25" s="32">
        <v>0</v>
      </c>
      <c r="F25" s="32">
        <v>0</v>
      </c>
      <c r="G25" s="32">
        <v>0</v>
      </c>
      <c r="H25" s="32">
        <v>0</v>
      </c>
      <c r="I25" s="31">
        <v>20000</v>
      </c>
      <c r="J25" s="40"/>
    </row>
    <row r="26" spans="1:10" x14ac:dyDescent="0.25">
      <c r="A26" s="29" t="s">
        <v>110</v>
      </c>
      <c r="B26" s="30"/>
      <c r="C26" s="30" t="s">
        <v>102</v>
      </c>
      <c r="D26" s="31">
        <v>200000</v>
      </c>
      <c r="E26" s="31">
        <v>76500</v>
      </c>
      <c r="F26" s="32">
        <v>0</v>
      </c>
      <c r="G26" s="31">
        <v>114750</v>
      </c>
      <c r="H26" s="31">
        <v>114750</v>
      </c>
      <c r="I26" s="31">
        <v>8750</v>
      </c>
      <c r="J26" s="40"/>
    </row>
    <row r="27" spans="1:10" x14ac:dyDescent="0.25">
      <c r="A27" s="33" t="s">
        <v>111</v>
      </c>
      <c r="B27" s="34"/>
      <c r="C27" s="30"/>
      <c r="D27" s="36">
        <f t="shared" ref="D27:I27" si="2">SUM(D24:D26)</f>
        <v>230000</v>
      </c>
      <c r="E27" s="36">
        <f t="shared" si="2"/>
        <v>76500</v>
      </c>
      <c r="F27" s="36">
        <f t="shared" si="2"/>
        <v>0</v>
      </c>
      <c r="G27" s="36">
        <f t="shared" si="2"/>
        <v>114750</v>
      </c>
      <c r="H27" s="36">
        <f t="shared" si="2"/>
        <v>114750</v>
      </c>
      <c r="I27" s="36">
        <f t="shared" si="2"/>
        <v>38750</v>
      </c>
      <c r="J27" s="40"/>
    </row>
    <row r="28" spans="1:10" x14ac:dyDescent="0.25">
      <c r="A28" s="29" t="s">
        <v>112</v>
      </c>
      <c r="B28" s="30"/>
      <c r="C28" s="30" t="s">
        <v>104</v>
      </c>
      <c r="D28" s="31">
        <v>20000</v>
      </c>
      <c r="E28" s="32">
        <v>0</v>
      </c>
      <c r="F28" s="32">
        <v>0</v>
      </c>
      <c r="G28" s="32">
        <v>0</v>
      </c>
      <c r="H28" s="32">
        <v>0</v>
      </c>
      <c r="I28" s="31">
        <v>20000</v>
      </c>
      <c r="J28" s="40"/>
    </row>
    <row r="29" spans="1:10" x14ac:dyDescent="0.25">
      <c r="A29" s="29" t="s">
        <v>113</v>
      </c>
      <c r="B29" s="30"/>
      <c r="C29" s="30" t="s">
        <v>114</v>
      </c>
      <c r="D29" s="31">
        <v>120000</v>
      </c>
      <c r="E29" s="32">
        <v>0</v>
      </c>
      <c r="F29" s="32">
        <v>0</v>
      </c>
      <c r="G29" s="32">
        <v>0</v>
      </c>
      <c r="H29" s="32">
        <v>0</v>
      </c>
      <c r="I29" s="31">
        <v>120000</v>
      </c>
      <c r="J29" s="40"/>
    </row>
    <row r="30" spans="1:10" x14ac:dyDescent="0.25">
      <c r="A30" s="29" t="s">
        <v>115</v>
      </c>
      <c r="B30" s="30"/>
      <c r="C30" s="30" t="s">
        <v>104</v>
      </c>
      <c r="D30" s="31">
        <v>20000</v>
      </c>
      <c r="E30" s="32">
        <v>0</v>
      </c>
      <c r="F30" s="32">
        <v>0</v>
      </c>
      <c r="G30" s="32">
        <v>0</v>
      </c>
      <c r="H30" s="32">
        <v>0</v>
      </c>
      <c r="I30" s="31">
        <v>20000</v>
      </c>
      <c r="J30" s="40"/>
    </row>
    <row r="31" spans="1:10" x14ac:dyDescent="0.25">
      <c r="A31" s="29" t="s">
        <v>116</v>
      </c>
      <c r="B31" s="30"/>
      <c r="C31" s="30" t="s">
        <v>114</v>
      </c>
      <c r="D31" s="31">
        <v>200000</v>
      </c>
      <c r="E31" s="32">
        <v>0</v>
      </c>
      <c r="F31" s="32">
        <v>0</v>
      </c>
      <c r="G31" s="32">
        <v>0</v>
      </c>
      <c r="H31" s="32">
        <v>0</v>
      </c>
      <c r="I31" s="31">
        <v>200000</v>
      </c>
      <c r="J31" s="40"/>
    </row>
    <row r="32" spans="1:10" x14ac:dyDescent="0.25">
      <c r="A32" s="37" t="s">
        <v>117</v>
      </c>
      <c r="B32" s="38"/>
      <c r="C32" s="38"/>
      <c r="D32" s="35">
        <f t="shared" ref="D32:I32" si="3">SUM(D28:D31)</f>
        <v>360000</v>
      </c>
      <c r="E32" s="36">
        <f t="shared" si="3"/>
        <v>0</v>
      </c>
      <c r="F32" s="36">
        <f t="shared" si="3"/>
        <v>0</v>
      </c>
      <c r="G32" s="36">
        <f t="shared" si="3"/>
        <v>0</v>
      </c>
      <c r="H32" s="36">
        <f t="shared" si="3"/>
        <v>0</v>
      </c>
      <c r="I32" s="36">
        <f t="shared" si="3"/>
        <v>360000</v>
      </c>
      <c r="J32" s="40"/>
    </row>
    <row r="33" spans="1:10" x14ac:dyDescent="0.25">
      <c r="A33" s="29" t="s">
        <v>118</v>
      </c>
      <c r="B33" s="30"/>
      <c r="C33" s="30" t="s">
        <v>104</v>
      </c>
      <c r="D33" s="31">
        <v>20000</v>
      </c>
      <c r="E33" s="31">
        <v>4185</v>
      </c>
      <c r="F33" s="32">
        <v>0</v>
      </c>
      <c r="G33" s="31">
        <v>15740</v>
      </c>
      <c r="H33" s="31">
        <v>15740</v>
      </c>
      <c r="I33" s="32">
        <v>75</v>
      </c>
      <c r="J33" s="40"/>
    </row>
    <row r="34" spans="1:10" x14ac:dyDescent="0.25">
      <c r="A34" s="29" t="s">
        <v>119</v>
      </c>
      <c r="B34" s="30"/>
      <c r="C34" s="30" t="s">
        <v>102</v>
      </c>
      <c r="D34" s="31">
        <f>120000-90000</f>
        <v>30000</v>
      </c>
      <c r="E34" s="32">
        <v>0</v>
      </c>
      <c r="F34" s="32">
        <v>0</v>
      </c>
      <c r="G34" s="31">
        <v>114750</v>
      </c>
      <c r="H34" s="31">
        <v>114750</v>
      </c>
      <c r="I34" s="31">
        <v>5250</v>
      </c>
      <c r="J34" s="31">
        <v>-90000</v>
      </c>
    </row>
    <row r="35" spans="1:10" x14ac:dyDescent="0.25">
      <c r="A35" s="29" t="s">
        <v>120</v>
      </c>
      <c r="B35" s="30"/>
      <c r="C35" s="30" t="s">
        <v>104</v>
      </c>
      <c r="D35" s="31">
        <v>20000</v>
      </c>
      <c r="E35" s="32">
        <v>0</v>
      </c>
      <c r="F35" s="32">
        <v>0</v>
      </c>
      <c r="G35" s="32">
        <v>0</v>
      </c>
      <c r="H35" s="32">
        <v>0</v>
      </c>
      <c r="I35" s="31">
        <v>20000</v>
      </c>
      <c r="J35" s="40"/>
    </row>
    <row r="36" spans="1:10" x14ac:dyDescent="0.25">
      <c r="A36" s="29" t="s">
        <v>121</v>
      </c>
      <c r="B36" s="30"/>
      <c r="C36" s="30" t="s">
        <v>102</v>
      </c>
      <c r="D36" s="31">
        <v>200000</v>
      </c>
      <c r="E36" s="32">
        <v>0</v>
      </c>
      <c r="F36" s="32">
        <v>0</v>
      </c>
      <c r="G36" s="32">
        <v>0</v>
      </c>
      <c r="H36" s="32">
        <v>0</v>
      </c>
      <c r="I36" s="31">
        <v>200000</v>
      </c>
      <c r="J36" s="40"/>
    </row>
    <row r="37" spans="1:10" x14ac:dyDescent="0.25">
      <c r="A37" s="29" t="s">
        <v>122</v>
      </c>
      <c r="B37" s="30"/>
      <c r="C37" s="30" t="s">
        <v>123</v>
      </c>
      <c r="D37" s="31">
        <v>200000</v>
      </c>
      <c r="E37" s="31">
        <v>200000</v>
      </c>
      <c r="F37" s="32">
        <v>0</v>
      </c>
      <c r="G37" s="32">
        <v>0</v>
      </c>
      <c r="H37" s="32">
        <v>0</v>
      </c>
      <c r="I37" s="32">
        <v>0</v>
      </c>
      <c r="J37" s="40"/>
    </row>
    <row r="38" spans="1:10" x14ac:dyDescent="0.25">
      <c r="A38" s="29" t="s">
        <v>124</v>
      </c>
      <c r="B38" s="30"/>
      <c r="C38" s="30" t="s">
        <v>125</v>
      </c>
      <c r="D38" s="31">
        <v>20000</v>
      </c>
      <c r="E38" s="32">
        <v>0</v>
      </c>
      <c r="F38" s="32">
        <v>0</v>
      </c>
      <c r="G38" s="32">
        <v>0</v>
      </c>
      <c r="H38" s="32">
        <v>0</v>
      </c>
      <c r="I38" s="31">
        <v>20000</v>
      </c>
      <c r="J38" s="40"/>
    </row>
    <row r="39" spans="1:10" x14ac:dyDescent="0.25">
      <c r="A39" s="29" t="s">
        <v>126</v>
      </c>
      <c r="B39" s="30"/>
      <c r="C39" s="30" t="s">
        <v>114</v>
      </c>
      <c r="D39" s="31">
        <v>200000</v>
      </c>
      <c r="E39" s="32">
        <v>0</v>
      </c>
      <c r="F39" s="32">
        <v>0</v>
      </c>
      <c r="G39" s="32">
        <v>0</v>
      </c>
      <c r="H39" s="32">
        <v>0</v>
      </c>
      <c r="I39" s="31">
        <v>200000</v>
      </c>
      <c r="J39" s="40"/>
    </row>
    <row r="40" spans="1:10" ht="45" x14ac:dyDescent="0.25">
      <c r="A40" s="37" t="s">
        <v>127</v>
      </c>
      <c r="B40" s="34" t="s">
        <v>35</v>
      </c>
      <c r="C40" s="30"/>
      <c r="D40" s="35">
        <f t="shared" ref="D40:I40" si="4">SUM(D33:D39)</f>
        <v>690000</v>
      </c>
      <c r="E40" s="36">
        <f t="shared" si="4"/>
        <v>204185</v>
      </c>
      <c r="F40" s="36">
        <f t="shared" si="4"/>
        <v>0</v>
      </c>
      <c r="G40" s="36">
        <f t="shared" si="4"/>
        <v>130490</v>
      </c>
      <c r="H40" s="36">
        <f t="shared" si="4"/>
        <v>130490</v>
      </c>
      <c r="I40" s="36">
        <f t="shared" si="4"/>
        <v>445325</v>
      </c>
      <c r="J40" s="40"/>
    </row>
    <row r="41" spans="1:10" x14ac:dyDescent="0.25">
      <c r="A41" s="29" t="s">
        <v>128</v>
      </c>
      <c r="B41" s="30"/>
      <c r="C41" s="30" t="s">
        <v>104</v>
      </c>
      <c r="D41" s="31">
        <v>20000</v>
      </c>
      <c r="E41" s="31">
        <v>3960</v>
      </c>
      <c r="F41" s="32">
        <v>0</v>
      </c>
      <c r="G41" s="32">
        <v>0</v>
      </c>
      <c r="H41" s="32">
        <v>0</v>
      </c>
      <c r="I41" s="31">
        <v>16040</v>
      </c>
      <c r="J41" s="40"/>
    </row>
    <row r="42" spans="1:10" x14ac:dyDescent="0.25">
      <c r="A42" s="29" t="s">
        <v>129</v>
      </c>
      <c r="B42" s="30"/>
      <c r="C42" s="30" t="s">
        <v>114</v>
      </c>
      <c r="D42" s="31">
        <v>120000</v>
      </c>
      <c r="E42" s="32">
        <v>0</v>
      </c>
      <c r="F42" s="32">
        <v>0</v>
      </c>
      <c r="G42" s="32">
        <v>0</v>
      </c>
      <c r="H42" s="32">
        <v>0</v>
      </c>
      <c r="I42" s="31">
        <v>120000</v>
      </c>
      <c r="J42" s="40"/>
    </row>
    <row r="43" spans="1:10" x14ac:dyDescent="0.25">
      <c r="A43" s="29" t="s">
        <v>130</v>
      </c>
      <c r="B43" s="30"/>
      <c r="C43" s="30" t="s">
        <v>104</v>
      </c>
      <c r="D43" s="31">
        <v>20000</v>
      </c>
      <c r="E43" s="32">
        <v>0</v>
      </c>
      <c r="F43" s="32">
        <v>0</v>
      </c>
      <c r="G43" s="32">
        <v>0</v>
      </c>
      <c r="H43" s="32">
        <v>0</v>
      </c>
      <c r="I43" s="31">
        <v>20000</v>
      </c>
      <c r="J43" s="40"/>
    </row>
    <row r="44" spans="1:10" x14ac:dyDescent="0.25">
      <c r="A44" s="29" t="s">
        <v>131</v>
      </c>
      <c r="B44" s="30"/>
      <c r="C44" s="30" t="s">
        <v>114</v>
      </c>
      <c r="D44" s="31">
        <v>200000</v>
      </c>
      <c r="E44" s="32">
        <v>0</v>
      </c>
      <c r="F44" s="32">
        <v>0</v>
      </c>
      <c r="G44" s="32">
        <v>0</v>
      </c>
      <c r="H44" s="32">
        <v>0</v>
      </c>
      <c r="I44" s="31">
        <v>200000</v>
      </c>
      <c r="J44" s="40"/>
    </row>
    <row r="45" spans="1:10" ht="60" x14ac:dyDescent="0.25">
      <c r="A45" s="37" t="s">
        <v>132</v>
      </c>
      <c r="B45" s="34" t="s">
        <v>39</v>
      </c>
      <c r="C45" s="30"/>
      <c r="D45" s="35">
        <f t="shared" ref="D45:I45" si="5">SUM(D41:D44)</f>
        <v>360000</v>
      </c>
      <c r="E45" s="36">
        <f t="shared" si="5"/>
        <v>3960</v>
      </c>
      <c r="F45" s="36">
        <f t="shared" si="5"/>
        <v>0</v>
      </c>
      <c r="G45" s="36">
        <f t="shared" si="5"/>
        <v>0</v>
      </c>
      <c r="H45" s="36">
        <f t="shared" si="5"/>
        <v>0</v>
      </c>
      <c r="I45" s="36">
        <f t="shared" si="5"/>
        <v>356040</v>
      </c>
      <c r="J45" s="40"/>
    </row>
    <row r="46" spans="1:10" x14ac:dyDescent="0.25">
      <c r="A46" s="38" t="s">
        <v>134</v>
      </c>
      <c r="B46" s="34"/>
      <c r="C46" s="30" t="s">
        <v>114</v>
      </c>
      <c r="D46" s="31">
        <v>30000</v>
      </c>
      <c r="E46" s="36"/>
      <c r="F46" s="36"/>
      <c r="G46" s="36"/>
      <c r="H46" s="36"/>
      <c r="I46" s="36"/>
      <c r="J46" s="40">
        <v>30000</v>
      </c>
    </row>
    <row r="47" spans="1:10" ht="60" x14ac:dyDescent="0.25">
      <c r="A47" s="38"/>
      <c r="B47" s="34" t="s">
        <v>44</v>
      </c>
      <c r="C47" s="30"/>
      <c r="D47" s="35">
        <f>SUM(D46:D46)</f>
        <v>30000</v>
      </c>
      <c r="E47" s="36"/>
      <c r="F47" s="36"/>
      <c r="G47" s="36"/>
      <c r="H47" s="36"/>
      <c r="I47" s="36"/>
      <c r="J47" s="40"/>
    </row>
    <row r="48" spans="1:10" ht="16.5" x14ac:dyDescent="0.25">
      <c r="A48" s="38" t="s">
        <v>135</v>
      </c>
      <c r="B48" s="17"/>
      <c r="C48" s="30" t="s">
        <v>114</v>
      </c>
      <c r="D48" s="31">
        <v>30000</v>
      </c>
      <c r="E48" s="36"/>
      <c r="F48" s="36"/>
      <c r="G48" s="36"/>
      <c r="H48" s="36"/>
      <c r="I48" s="36"/>
      <c r="J48" s="40">
        <v>30000</v>
      </c>
    </row>
    <row r="49" spans="1:10" ht="60" x14ac:dyDescent="0.25">
      <c r="A49" s="38"/>
      <c r="B49" s="34" t="s">
        <v>50</v>
      </c>
      <c r="C49" s="30"/>
      <c r="D49" s="35">
        <f>SUM(D48:D48)</f>
        <v>30000</v>
      </c>
      <c r="E49" s="36"/>
      <c r="F49" s="36"/>
      <c r="G49" s="36"/>
      <c r="H49" s="36"/>
      <c r="I49" s="36"/>
      <c r="J49" s="40"/>
    </row>
    <row r="50" spans="1:10" ht="16.5" x14ac:dyDescent="0.25">
      <c r="A50" s="38" t="s">
        <v>136</v>
      </c>
      <c r="B50" s="17"/>
      <c r="C50" s="30" t="s">
        <v>114</v>
      </c>
      <c r="D50" s="31">
        <v>30000</v>
      </c>
      <c r="E50" s="36"/>
      <c r="F50" s="36"/>
      <c r="G50" s="36"/>
      <c r="H50" s="36"/>
      <c r="I50" s="36"/>
      <c r="J50" s="40">
        <v>30000</v>
      </c>
    </row>
    <row r="51" spans="1:10" ht="60" x14ac:dyDescent="0.25">
      <c r="A51" s="38"/>
      <c r="B51" s="34" t="s">
        <v>54</v>
      </c>
      <c r="C51" s="30"/>
      <c r="D51" s="35">
        <f>SUM(D50:D50)</f>
        <v>30000</v>
      </c>
      <c r="E51" s="36"/>
      <c r="F51" s="36"/>
      <c r="G51" s="36"/>
      <c r="H51" s="36"/>
      <c r="I51" s="36"/>
      <c r="J51" s="40"/>
    </row>
    <row r="52" spans="1:10" x14ac:dyDescent="0.25">
      <c r="D52" s="39">
        <f>+D17+D23+D27+D32+D40+D45+D47+D49+D51</f>
        <v>96129741.319999963</v>
      </c>
      <c r="E52" s="39">
        <f>+E17+E23+E27+E32+E40+E45</f>
        <v>1852971.19</v>
      </c>
      <c r="F52" s="39">
        <f>+F17+F23+F27+F32+F40+F45</f>
        <v>0</v>
      </c>
      <c r="G52" s="39">
        <f>+G17+G23+G27+G32+G40+G45</f>
        <v>32829111.810000014</v>
      </c>
      <c r="H52" s="39">
        <f>+H17+H23+H27+H32+H40+H45</f>
        <v>32829111.810000014</v>
      </c>
      <c r="I52" s="39">
        <f>+I17+I23+I27+I32+I40+I45</f>
        <v>61447658.319999993</v>
      </c>
      <c r="J52" s="40"/>
    </row>
    <row r="53" spans="1:10" x14ac:dyDescent="0.25">
      <c r="D53" s="39">
        <v>96129741.319999963</v>
      </c>
    </row>
  </sheetData>
  <autoFilter ref="A1:I57"/>
  <pageMargins left="0.75" right="0.75" top="1" bottom="1" header="0.5" footer="0.5"/>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8"/>
  <sheetViews>
    <sheetView workbookViewId="0">
      <selection sqref="A1:XFD1048576"/>
    </sheetView>
  </sheetViews>
  <sheetFormatPr baseColWidth="10" defaultRowHeight="16.5" x14ac:dyDescent="0.3"/>
  <cols>
    <col min="1" max="1" width="31.5703125" style="1" customWidth="1"/>
    <col min="2" max="2" width="35.140625" style="1" customWidth="1"/>
    <col min="3" max="3" width="43.42578125" style="1" customWidth="1"/>
    <col min="4" max="4" width="34.7109375" style="1" customWidth="1"/>
    <col min="5" max="5" width="11.42578125" style="1"/>
    <col min="6" max="6" width="38.42578125" style="1" customWidth="1"/>
    <col min="7" max="7" width="13.28515625" style="1" customWidth="1"/>
    <col min="8" max="8" width="7.5703125" style="1" customWidth="1"/>
    <col min="9" max="9" width="7" style="1" customWidth="1"/>
    <col min="10" max="10" width="7.140625" style="1" bestFit="1" customWidth="1"/>
    <col min="11" max="11" width="13.85546875" style="1" customWidth="1"/>
    <col min="12" max="12" width="20.85546875" style="1" bestFit="1" customWidth="1"/>
    <col min="13" max="13" width="20.85546875" style="1" customWidth="1"/>
    <col min="14" max="16384" width="11.42578125" style="1"/>
  </cols>
  <sheetData>
    <row r="1" spans="1:14" ht="27" x14ac:dyDescent="0.45">
      <c r="A1" s="174" t="s">
        <v>0</v>
      </c>
      <c r="B1" s="174"/>
      <c r="C1" s="174"/>
      <c r="D1" s="174"/>
      <c r="E1" s="174"/>
      <c r="F1" s="174"/>
      <c r="G1" s="174"/>
      <c r="H1" s="174"/>
      <c r="I1" s="174"/>
      <c r="J1" s="174"/>
      <c r="K1" s="174"/>
      <c r="L1" s="174"/>
      <c r="M1" s="174"/>
    </row>
    <row r="2" spans="1:14" x14ac:dyDescent="0.3">
      <c r="A2" s="2" t="s">
        <v>1</v>
      </c>
    </row>
    <row r="3" spans="1:14" x14ac:dyDescent="0.3">
      <c r="A3" s="2" t="s">
        <v>2</v>
      </c>
    </row>
    <row r="4" spans="1:14" x14ac:dyDescent="0.3">
      <c r="A4" s="2" t="s">
        <v>3</v>
      </c>
      <c r="B4" s="2" t="s">
        <v>4</v>
      </c>
    </row>
    <row r="5" spans="1:14" ht="16.5" customHeight="1" x14ac:dyDescent="0.3">
      <c r="A5" s="142" t="s">
        <v>5</v>
      </c>
      <c r="B5" s="142" t="s">
        <v>6</v>
      </c>
      <c r="C5" s="175" t="s">
        <v>7</v>
      </c>
      <c r="D5" s="175"/>
      <c r="E5" s="175"/>
      <c r="F5" s="175"/>
      <c r="G5" s="175"/>
      <c r="H5" s="175"/>
      <c r="I5" s="175"/>
      <c r="J5" s="175"/>
      <c r="K5" s="175"/>
      <c r="L5" s="176" t="s">
        <v>8</v>
      </c>
      <c r="M5" s="176" t="s">
        <v>9</v>
      </c>
      <c r="N5" s="176" t="s">
        <v>173</v>
      </c>
    </row>
    <row r="6" spans="1:14" ht="37.5" customHeight="1" x14ac:dyDescent="0.3">
      <c r="A6" s="142"/>
      <c r="B6" s="142"/>
      <c r="C6" s="142" t="s">
        <v>10</v>
      </c>
      <c r="D6" s="142" t="s">
        <v>11</v>
      </c>
      <c r="E6" s="142" t="s">
        <v>12</v>
      </c>
      <c r="F6" s="142" t="s">
        <v>13</v>
      </c>
      <c r="G6" s="142" t="s">
        <v>14</v>
      </c>
      <c r="H6" s="142" t="s">
        <v>15</v>
      </c>
      <c r="I6" s="142"/>
      <c r="J6" s="142"/>
      <c r="K6" s="142"/>
      <c r="L6" s="176"/>
      <c r="M6" s="176"/>
      <c r="N6" s="176"/>
    </row>
    <row r="7" spans="1:14" x14ac:dyDescent="0.3">
      <c r="A7" s="142"/>
      <c r="B7" s="142"/>
      <c r="C7" s="142"/>
      <c r="D7" s="142"/>
      <c r="E7" s="142"/>
      <c r="F7" s="142"/>
      <c r="G7" s="142"/>
      <c r="H7" s="49" t="s">
        <v>18</v>
      </c>
      <c r="I7" s="49" t="s">
        <v>19</v>
      </c>
      <c r="J7" s="49" t="s">
        <v>20</v>
      </c>
      <c r="K7" s="49" t="s">
        <v>21</v>
      </c>
      <c r="L7" s="176"/>
      <c r="M7" s="176"/>
      <c r="N7" s="176"/>
    </row>
    <row r="8" spans="1:14" ht="18.75" hidden="1" x14ac:dyDescent="0.3">
      <c r="A8" s="5"/>
      <c r="B8" s="5"/>
      <c r="C8" s="5"/>
      <c r="D8" s="5"/>
      <c r="E8" s="5"/>
      <c r="F8" s="5"/>
      <c r="G8" s="5"/>
      <c r="H8" s="5"/>
      <c r="I8" s="5"/>
      <c r="J8" s="5"/>
      <c r="K8" s="5"/>
      <c r="L8" s="6">
        <f>+[2]Presupuesto!D17</f>
        <v>94029741.319999963</v>
      </c>
      <c r="M8" s="8" t="s">
        <v>22</v>
      </c>
      <c r="N8" s="15"/>
    </row>
    <row r="9" spans="1:14" ht="117.75" customHeight="1" x14ac:dyDescent="0.3">
      <c r="A9" s="177" t="s">
        <v>137</v>
      </c>
      <c r="B9" s="9" t="s">
        <v>138</v>
      </c>
      <c r="C9" s="10" t="s">
        <v>174</v>
      </c>
      <c r="D9" s="10" t="s">
        <v>139</v>
      </c>
      <c r="E9" s="11" t="s">
        <v>27</v>
      </c>
      <c r="F9" s="41" t="s">
        <v>28</v>
      </c>
      <c r="G9" s="13" t="s">
        <v>29</v>
      </c>
      <c r="H9" s="14">
        <v>1</v>
      </c>
      <c r="I9" s="14">
        <v>1</v>
      </c>
      <c r="J9" s="14">
        <v>1</v>
      </c>
      <c r="K9" s="14">
        <v>1</v>
      </c>
      <c r="L9" s="6">
        <f>+[2]Presupuesto!D23</f>
        <v>370000</v>
      </c>
      <c r="M9" s="15"/>
      <c r="N9" s="15"/>
    </row>
    <row r="10" spans="1:14" ht="102.75" customHeight="1" x14ac:dyDescent="0.3">
      <c r="A10" s="178"/>
      <c r="B10" s="9" t="s">
        <v>140</v>
      </c>
      <c r="C10" s="10" t="s">
        <v>175</v>
      </c>
      <c r="D10" s="42" t="s">
        <v>141</v>
      </c>
      <c r="E10" s="11" t="s">
        <v>142</v>
      </c>
      <c r="F10" s="41" t="s">
        <v>143</v>
      </c>
      <c r="G10" s="13" t="s">
        <v>144</v>
      </c>
      <c r="H10" s="14"/>
      <c r="I10" s="14"/>
      <c r="J10" s="14"/>
      <c r="K10" s="54">
        <v>103</v>
      </c>
      <c r="L10" s="6"/>
      <c r="M10" s="15"/>
      <c r="N10" s="15"/>
    </row>
    <row r="11" spans="1:14" ht="71.25" customHeight="1" x14ac:dyDescent="0.3">
      <c r="A11" s="178"/>
      <c r="B11" s="177" t="s">
        <v>145</v>
      </c>
      <c r="C11" s="177" t="s">
        <v>146</v>
      </c>
      <c r="D11" s="42" t="s">
        <v>147</v>
      </c>
      <c r="E11" s="11" t="s">
        <v>142</v>
      </c>
      <c r="F11" s="41" t="s">
        <v>148</v>
      </c>
      <c r="G11" s="13" t="s">
        <v>29</v>
      </c>
      <c r="H11" s="14"/>
      <c r="I11" s="14"/>
      <c r="J11" s="14"/>
      <c r="K11" s="55">
        <f>(25/75)*100</f>
        <v>33.333333333333329</v>
      </c>
      <c r="L11" s="6"/>
      <c r="M11" s="15"/>
      <c r="N11" s="15"/>
    </row>
    <row r="12" spans="1:14" ht="56.25" customHeight="1" x14ac:dyDescent="0.3">
      <c r="A12" s="178"/>
      <c r="B12" s="179"/>
      <c r="C12" s="179"/>
      <c r="D12" s="42" t="s">
        <v>149</v>
      </c>
      <c r="E12" s="11" t="s">
        <v>142</v>
      </c>
      <c r="F12" s="12"/>
      <c r="G12" s="13" t="s">
        <v>29</v>
      </c>
      <c r="H12" s="14"/>
      <c r="I12" s="14"/>
      <c r="J12" s="14"/>
      <c r="K12" s="14"/>
      <c r="L12" s="6"/>
      <c r="M12" s="15"/>
      <c r="N12" s="15"/>
    </row>
    <row r="13" spans="1:14" ht="85.5" customHeight="1" x14ac:dyDescent="0.3">
      <c r="A13" s="178"/>
      <c r="B13" s="9" t="s">
        <v>150</v>
      </c>
      <c r="C13" s="10" t="s">
        <v>176</v>
      </c>
      <c r="D13" s="42" t="s">
        <v>151</v>
      </c>
      <c r="E13" s="11" t="s">
        <v>142</v>
      </c>
      <c r="F13" s="12"/>
      <c r="G13" s="13"/>
      <c r="H13" s="14"/>
      <c r="I13" s="14"/>
      <c r="J13" s="14"/>
      <c r="K13" s="14"/>
      <c r="L13" s="6"/>
      <c r="M13" s="15"/>
      <c r="N13" s="15"/>
    </row>
    <row r="14" spans="1:14" ht="85.5" customHeight="1" x14ac:dyDescent="0.3">
      <c r="A14" s="178"/>
      <c r="B14" s="9" t="s">
        <v>152</v>
      </c>
      <c r="C14" s="10" t="s">
        <v>177</v>
      </c>
      <c r="D14" s="42" t="s">
        <v>153</v>
      </c>
      <c r="E14" s="11" t="s">
        <v>142</v>
      </c>
      <c r="F14" s="41" t="s">
        <v>154</v>
      </c>
      <c r="G14" s="43" t="s">
        <v>29</v>
      </c>
      <c r="H14" s="14"/>
      <c r="I14" s="14"/>
      <c r="J14" s="14"/>
      <c r="K14" s="14"/>
      <c r="L14" s="6"/>
      <c r="M14" s="15"/>
      <c r="N14" s="15"/>
    </row>
    <row r="15" spans="1:14" ht="133.5" customHeight="1" x14ac:dyDescent="0.3">
      <c r="A15" s="178"/>
      <c r="B15" s="9" t="s">
        <v>155</v>
      </c>
      <c r="C15" s="10" t="s">
        <v>178</v>
      </c>
      <c r="D15" s="42" t="s">
        <v>156</v>
      </c>
      <c r="E15" s="11" t="s">
        <v>142</v>
      </c>
      <c r="F15" s="41" t="s">
        <v>157</v>
      </c>
      <c r="G15" s="43" t="s">
        <v>29</v>
      </c>
      <c r="H15" s="14"/>
      <c r="I15" s="14"/>
      <c r="J15" s="14"/>
      <c r="K15" s="14"/>
      <c r="L15" s="6"/>
      <c r="M15" s="15"/>
      <c r="N15" s="15"/>
    </row>
    <row r="16" spans="1:14" ht="90" customHeight="1" x14ac:dyDescent="0.3">
      <c r="A16" s="179"/>
      <c r="B16" s="177" t="s">
        <v>158</v>
      </c>
      <c r="C16" s="177" t="s">
        <v>179</v>
      </c>
      <c r="D16" s="42" t="s">
        <v>159</v>
      </c>
      <c r="E16" s="11" t="s">
        <v>142</v>
      </c>
      <c r="F16" s="41" t="s">
        <v>160</v>
      </c>
      <c r="G16" s="43" t="s">
        <v>144</v>
      </c>
      <c r="H16" s="14"/>
      <c r="I16" s="14"/>
      <c r="J16" s="14"/>
      <c r="K16" s="14"/>
      <c r="L16" s="6"/>
      <c r="M16" s="15"/>
      <c r="N16" s="15"/>
    </row>
    <row r="17" spans="1:14" ht="90" customHeight="1" x14ac:dyDescent="0.3">
      <c r="A17" s="50"/>
      <c r="B17" s="179"/>
      <c r="C17" s="179"/>
      <c r="D17" s="42" t="s">
        <v>161</v>
      </c>
      <c r="E17" s="44" t="s">
        <v>142</v>
      </c>
      <c r="F17" s="41" t="s">
        <v>162</v>
      </c>
      <c r="G17" s="43" t="s">
        <v>144</v>
      </c>
      <c r="H17" s="45"/>
      <c r="I17" s="45"/>
      <c r="J17" s="45"/>
      <c r="K17" s="46">
        <v>4</v>
      </c>
      <c r="L17" s="6"/>
      <c r="M17" s="15"/>
      <c r="N17" s="15"/>
    </row>
    <row r="18" spans="1:14" ht="144.75" customHeight="1" x14ac:dyDescent="0.3">
      <c r="A18" s="180" t="s">
        <v>42</v>
      </c>
      <c r="B18" s="180" t="s">
        <v>43</v>
      </c>
      <c r="C18" s="17" t="s">
        <v>44</v>
      </c>
      <c r="D18" s="17" t="s">
        <v>45</v>
      </c>
      <c r="E18" s="18" t="s">
        <v>46</v>
      </c>
      <c r="F18" s="17" t="s">
        <v>47</v>
      </c>
      <c r="G18" s="18" t="s">
        <v>48</v>
      </c>
      <c r="H18" s="19">
        <v>0</v>
      </c>
      <c r="I18" s="19">
        <v>3</v>
      </c>
      <c r="J18" s="19">
        <v>0</v>
      </c>
      <c r="K18" s="19">
        <v>3</v>
      </c>
      <c r="L18" s="20">
        <f>+[2]Presupuesto!D27</f>
        <v>230000</v>
      </c>
      <c r="M18" s="21" t="s">
        <v>49</v>
      </c>
      <c r="N18" s="15"/>
    </row>
    <row r="19" spans="1:14" ht="66" x14ac:dyDescent="0.3">
      <c r="A19" s="180"/>
      <c r="B19" s="180"/>
      <c r="C19" s="17" t="s">
        <v>50</v>
      </c>
      <c r="D19" s="17" t="s">
        <v>51</v>
      </c>
      <c r="E19" s="18" t="s">
        <v>46</v>
      </c>
      <c r="F19" s="17" t="s">
        <v>52</v>
      </c>
      <c r="G19" s="18" t="s">
        <v>48</v>
      </c>
      <c r="H19" s="19">
        <v>0</v>
      </c>
      <c r="I19" s="19">
        <v>2</v>
      </c>
      <c r="J19" s="19">
        <v>0</v>
      </c>
      <c r="K19" s="19">
        <v>2</v>
      </c>
      <c r="L19" s="20">
        <f>+[2]Presupuesto!D45/2</f>
        <v>180000</v>
      </c>
      <c r="M19" s="21" t="s">
        <v>53</v>
      </c>
      <c r="N19" s="15"/>
    </row>
    <row r="20" spans="1:14" ht="235.5" customHeight="1" x14ac:dyDescent="0.3">
      <c r="A20" s="180"/>
      <c r="B20" s="180"/>
      <c r="C20" s="17" t="s">
        <v>54</v>
      </c>
      <c r="D20" s="17" t="s">
        <v>55</v>
      </c>
      <c r="E20" s="18" t="s">
        <v>46</v>
      </c>
      <c r="F20" s="17" t="s">
        <v>56</v>
      </c>
      <c r="G20" s="18" t="s">
        <v>48</v>
      </c>
      <c r="H20" s="19">
        <v>0</v>
      </c>
      <c r="I20" s="19">
        <v>2</v>
      </c>
      <c r="J20" s="19">
        <v>0</v>
      </c>
      <c r="K20" s="19">
        <v>3</v>
      </c>
      <c r="L20" s="20">
        <f>+[2]Presupuesto!D45/2</f>
        <v>180000</v>
      </c>
      <c r="M20" s="22" t="s">
        <v>57</v>
      </c>
      <c r="N20" s="15"/>
    </row>
    <row r="21" spans="1:14" x14ac:dyDescent="0.3">
      <c r="B21" s="23"/>
      <c r="C21" s="23"/>
      <c r="D21" s="23"/>
      <c r="E21" s="23"/>
      <c r="F21" s="23"/>
      <c r="G21" s="23"/>
      <c r="H21" s="23"/>
      <c r="I21" s="23"/>
      <c r="J21" s="173" t="s">
        <v>58</v>
      </c>
      <c r="K21" s="173"/>
      <c r="L21" s="24">
        <f>SUM(L8:L20)</f>
        <v>94989741.319999963</v>
      </c>
    </row>
    <row r="22" spans="1:14" x14ac:dyDescent="0.3">
      <c r="A22" s="25"/>
      <c r="B22" s="25"/>
      <c r="C22" s="25"/>
      <c r="D22" s="25"/>
      <c r="E22" s="25"/>
      <c r="F22" s="25"/>
      <c r="G22" s="25"/>
      <c r="H22" s="25"/>
      <c r="I22" s="25"/>
      <c r="J22" s="25"/>
      <c r="K22" s="25"/>
    </row>
    <row r="23" spans="1:14" x14ac:dyDescent="0.3">
      <c r="A23" s="25"/>
      <c r="B23" s="25"/>
      <c r="C23" s="25"/>
      <c r="D23" s="25"/>
      <c r="E23" s="25"/>
      <c r="F23" s="25"/>
      <c r="G23" s="25"/>
      <c r="H23" s="25"/>
      <c r="I23" s="25"/>
      <c r="J23" s="25"/>
      <c r="K23" s="25"/>
    </row>
    <row r="24" spans="1:14" x14ac:dyDescent="0.3">
      <c r="A24" s="25"/>
      <c r="B24" s="25"/>
      <c r="C24" s="25"/>
      <c r="D24" s="25"/>
      <c r="E24" s="25"/>
      <c r="F24" s="25"/>
      <c r="G24" s="25"/>
      <c r="H24" s="25"/>
      <c r="I24" s="25"/>
      <c r="J24" s="25"/>
      <c r="K24" s="25"/>
    </row>
    <row r="25" spans="1:14" ht="23.25" customHeight="1" x14ac:dyDescent="0.3">
      <c r="A25" s="25"/>
      <c r="B25" s="25"/>
      <c r="C25" s="25"/>
      <c r="D25" s="25"/>
      <c r="E25" s="25"/>
      <c r="F25" s="25"/>
      <c r="G25" s="25"/>
      <c r="H25" s="25"/>
      <c r="I25" s="25"/>
      <c r="J25" s="25"/>
      <c r="K25" s="25"/>
    </row>
    <row r="26" spans="1:14" x14ac:dyDescent="0.3">
      <c r="A26" s="27"/>
      <c r="B26" s="27"/>
      <c r="C26" s="27"/>
      <c r="D26" s="27"/>
      <c r="E26" s="27"/>
      <c r="F26" s="27"/>
      <c r="G26" s="27"/>
      <c r="H26" s="27"/>
      <c r="I26" s="27"/>
      <c r="J26" s="27"/>
      <c r="K26" s="27"/>
    </row>
    <row r="27" spans="1:14" x14ac:dyDescent="0.3">
      <c r="A27" s="27"/>
      <c r="B27" s="27"/>
      <c r="C27" s="27"/>
      <c r="D27" s="27"/>
      <c r="E27" s="27"/>
      <c r="F27" s="27"/>
      <c r="G27" s="27"/>
      <c r="H27" s="27"/>
      <c r="I27" s="27"/>
      <c r="J27" s="27"/>
      <c r="K27" s="27"/>
    </row>
    <row r="28" spans="1:14" x14ac:dyDescent="0.3">
      <c r="A28" s="27"/>
      <c r="B28" s="27"/>
      <c r="C28" s="27"/>
      <c r="D28" s="27"/>
      <c r="E28" s="27"/>
      <c r="F28" s="27"/>
      <c r="G28" s="27"/>
      <c r="H28" s="27"/>
      <c r="I28" s="27"/>
      <c r="J28" s="27"/>
      <c r="K28" s="27"/>
    </row>
  </sheetData>
  <mergeCells count="21">
    <mergeCell ref="J21:K21"/>
    <mergeCell ref="A9:A16"/>
    <mergeCell ref="B11:B12"/>
    <mergeCell ref="C11:C12"/>
    <mergeCell ref="B16:B17"/>
    <mergeCell ref="C16:C17"/>
    <mergeCell ref="A18:A20"/>
    <mergeCell ref="B18:B20"/>
    <mergeCell ref="N5:N7"/>
    <mergeCell ref="C6:C7"/>
    <mergeCell ref="D6:D7"/>
    <mergeCell ref="E6:E7"/>
    <mergeCell ref="F6:F7"/>
    <mergeCell ref="G6:G7"/>
    <mergeCell ref="H6:K6"/>
    <mergeCell ref="A1:M1"/>
    <mergeCell ref="A5:A7"/>
    <mergeCell ref="B5:B7"/>
    <mergeCell ref="C5:K5"/>
    <mergeCell ref="L5:L7"/>
    <mergeCell ref="M5:M7"/>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Propuesta POI 2019</vt:lpstr>
      <vt:lpstr>Presupuesto ordin</vt:lpstr>
      <vt:lpstr>Presupuesto 2016</vt:lpstr>
      <vt:lpstr>POI Jurídico 2015</vt:lpstr>
      <vt:lpstr>Presup Jurídica 2015</vt:lpstr>
      <vt:lpstr>Modificación Jurídica 2015</vt:lpstr>
      <vt:lpstr>PROPUESTA POI 2015</vt:lpstr>
      <vt:lpstr>'Presup Jurídica 2015'!Área_de_impresión</vt:lpstr>
      <vt:lpstr>'Propuesta POI 2019'!Área_de_impresión</vt:lpstr>
      <vt:lpstr>'POI Jurídico 2015'!Títulos_a_imprimir</vt:lpstr>
      <vt:lpstr>'Propuesta POI 2019'!Títulos_a_imprimir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Spesny Garron</dc:creator>
  <cp:lastModifiedBy>Kathia</cp:lastModifiedBy>
  <cp:lastPrinted>2018-09-04T19:51:41Z</cp:lastPrinted>
  <dcterms:created xsi:type="dcterms:W3CDTF">2015-07-21T17:26:36Z</dcterms:created>
  <dcterms:modified xsi:type="dcterms:W3CDTF">2019-06-27T15:44:28Z</dcterms:modified>
</cp:coreProperties>
</file>